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Весь прейск 2020 года " sheetId="1" r:id="rId1"/>
    <sheet name="Весь прейск 2020 года  (страх)" sheetId="2" r:id="rId2"/>
    <sheet name="Весь прейск (СНГ)" sheetId="3" r:id="rId3"/>
    <sheet name="Весь прейск (даль зар)" sheetId="4" r:id="rId4"/>
    <sheet name="Лист1" sheetId="5" r:id="rId5"/>
  </sheets>
  <externalReferences>
    <externalReference r:id="rId8"/>
  </externalReferences>
  <definedNames>
    <definedName name="_xlnm._FilterDatabase" localSheetId="3" hidden="1">'Весь прейск (даль зар)'!$A$13:$C$1229</definedName>
    <definedName name="_xlnm._FilterDatabase" localSheetId="2" hidden="1">'Весь прейск (СНГ)'!$A$13:$C$1229</definedName>
    <definedName name="_xlnm.Print_Area" localSheetId="3">'Весь прейск (даль зар)'!$A$1:$D$1274</definedName>
    <definedName name="_xlnm.Print_Area" localSheetId="2">'Весь прейск (СНГ)'!$A$1:$D$1274</definedName>
    <definedName name="_xlnm.Print_Area" localSheetId="0">'Весь прейск 2020 года '!$A$2:$F$1391</definedName>
    <definedName name="_xlnm.Print_Area" localSheetId="1">'Весь прейск 2020 года  (страх)'!$A$2:$D$1285</definedName>
  </definedNames>
  <calcPr fullCalcOnLoad="1"/>
</workbook>
</file>

<file path=xl/sharedStrings.xml><?xml version="1.0" encoding="utf-8"?>
<sst xmlns="http://schemas.openxmlformats.org/spreadsheetml/2006/main" count="10699" uniqueCount="1379">
  <si>
    <t xml:space="preserve">    "Утверждаю"</t>
  </si>
  <si>
    <t xml:space="preserve">Председатель правления </t>
  </si>
  <si>
    <t>АО "Национальный научный медицинский центр"</t>
  </si>
  <si>
    <t>_____________________А.Байгенжин</t>
  </si>
  <si>
    <t>ПРЕЙСКУРАНТ</t>
  </si>
  <si>
    <t xml:space="preserve">цен на медицинские услуги, оказываемые в АО"ННМЦ" </t>
  </si>
  <si>
    <t>№ п/п</t>
  </si>
  <si>
    <t>Наименование услуги</t>
  </si>
  <si>
    <t>ед.  измерения</t>
  </si>
  <si>
    <t>Цена (тенге)</t>
  </si>
  <si>
    <t>прием</t>
  </si>
  <si>
    <t>ТЕРАПЕВТ</t>
  </si>
  <si>
    <t>посещение</t>
  </si>
  <si>
    <t>Вакцинация против гриппа (без вакцины)</t>
  </si>
  <si>
    <t>Справка 086</t>
  </si>
  <si>
    <t>Справка 082</t>
  </si>
  <si>
    <t>РЕВМАТОЛОГ</t>
  </si>
  <si>
    <t>Внутрисуставная инъекция без лекарственных средств</t>
  </si>
  <si>
    <t>ДЕРМАТОВЕНЕРОЛОГ</t>
  </si>
  <si>
    <t>Взятие мазка на ЗППП,РИФ,ПЦР</t>
  </si>
  <si>
    <t>процедура</t>
  </si>
  <si>
    <t>Взятие секрета простаты,и массаж предстательной железы</t>
  </si>
  <si>
    <t>Забор анализа:демодекс,чесоточный клещ,пат.флору</t>
  </si>
  <si>
    <t>Инстиляция в уретру</t>
  </si>
  <si>
    <t>Кожные диагностические пробы</t>
  </si>
  <si>
    <t>Массаж уретры на Буже</t>
  </si>
  <si>
    <t>Санация влагалища+введение тампонов</t>
  </si>
  <si>
    <t>Тампонада уретры</t>
  </si>
  <si>
    <t>ГЕМАТОЛОГ</t>
  </si>
  <si>
    <t>Пункция лимфоузлов</t>
  </si>
  <si>
    <t xml:space="preserve">Пункция селезенки </t>
  </si>
  <si>
    <t>Стернальная пункция</t>
  </si>
  <si>
    <t>Трепанобиопсия</t>
  </si>
  <si>
    <t>Трепанобиопсия под рентген контролем</t>
  </si>
  <si>
    <t>ОФТАЛЬМОЛОГ</t>
  </si>
  <si>
    <t>операция</t>
  </si>
  <si>
    <t>Биомикроскопия</t>
  </si>
  <si>
    <t>Взятие анализа ресниц на демадекоз</t>
  </si>
  <si>
    <t>Взятие на бак. посев из коньюктивы</t>
  </si>
  <si>
    <t>Внутривенная инъекция без лекарственных средств</t>
  </si>
  <si>
    <t>манипуляция</t>
  </si>
  <si>
    <t>Гониоскопия</t>
  </si>
  <si>
    <t>Инъекция под конъюктиву</t>
  </si>
  <si>
    <t>Инъекция ретропарабульбарная</t>
  </si>
  <si>
    <t>Массаж век</t>
  </si>
  <si>
    <t>Офтальмоскопия</t>
  </si>
  <si>
    <t>Промывание слезных путей</t>
  </si>
  <si>
    <t>Простая коррекция</t>
  </si>
  <si>
    <t>Рефрактометрия</t>
  </si>
  <si>
    <t>Сложная коррекция</t>
  </si>
  <si>
    <t>Снятие швов с конъюктивы</t>
  </si>
  <si>
    <t>Удаление инородного тела</t>
  </si>
  <si>
    <t>Циклоскопия</t>
  </si>
  <si>
    <t>ЛАЗЕР-ОФТАЛЬМОЛОГ</t>
  </si>
  <si>
    <t>Лазербарраж центрального разрыва сетчатки или макулярной зоны</t>
  </si>
  <si>
    <t>Осмотр в фундус-камере</t>
  </si>
  <si>
    <t>Панлазеркоагуляция сетчатки</t>
  </si>
  <si>
    <t>Периферическая профилактическая лазеркоагуляция сетчатки</t>
  </si>
  <si>
    <t>ПСИХОТЕРАПЕВТ</t>
  </si>
  <si>
    <t>Коррекция метоболического ацидоза</t>
  </si>
  <si>
    <t>Лечение алькогольной интоксикации 1-2 ст</t>
  </si>
  <si>
    <t>Противоалкогольное лечение 1 сеанс</t>
  </si>
  <si>
    <t>Снятие абстинентного синдрома</t>
  </si>
  <si>
    <t>Трансовая терапия</t>
  </si>
  <si>
    <t>НЕВРОПАТОЛОГ</t>
  </si>
  <si>
    <t>Люмбальная пункция</t>
  </si>
  <si>
    <t>ГИНЕКОЛОГ</t>
  </si>
  <si>
    <t>Аспирационная биопсия эндометрии</t>
  </si>
  <si>
    <t>Введение ВМС</t>
  </si>
  <si>
    <t>Взятие мазка на степень чистоты</t>
  </si>
  <si>
    <t>Взятие мазка на цитологию</t>
  </si>
  <si>
    <t>Взятие на РИФ и ЗППП</t>
  </si>
  <si>
    <t>Гинекологический массаж</t>
  </si>
  <si>
    <t>Гистеросальпингография</t>
  </si>
  <si>
    <t>Диотернокоагуляция</t>
  </si>
  <si>
    <t>Кольпоскопия</t>
  </si>
  <si>
    <t>Миниаборт</t>
  </si>
  <si>
    <t>Полипэктомия</t>
  </si>
  <si>
    <t>Расширенная санация</t>
  </si>
  <si>
    <t>Санация влагалища</t>
  </si>
  <si>
    <t>Удаление ВМС</t>
  </si>
  <si>
    <t>ТРАВМАТОЛОГ</t>
  </si>
  <si>
    <t>Блокады новокаиновые и проводниковые</t>
  </si>
  <si>
    <t>Вправление вывихов и переломов</t>
  </si>
  <si>
    <t>Гипсовая повязка верхних конечностей</t>
  </si>
  <si>
    <t>Гипсовая повязка нижних конечностей</t>
  </si>
  <si>
    <t>Перевязка с медикаментами без мазей</t>
  </si>
  <si>
    <t>Перевязка с медикаментами и мазями</t>
  </si>
  <si>
    <t>Пункции суставов с медикаментами</t>
  </si>
  <si>
    <t>ПХО раны без ПСС, АС</t>
  </si>
  <si>
    <t>Снятие аппарата Иллизарова</t>
  </si>
  <si>
    <t>Снятие гипсовых повязок</t>
  </si>
  <si>
    <t>Удаление гигромы без гистологии</t>
  </si>
  <si>
    <t>Удаление инородных тел с ПХО</t>
  </si>
  <si>
    <t>ХИРУРГ</t>
  </si>
  <si>
    <t>Вскрытие и дренирование абсцессов</t>
  </si>
  <si>
    <t>Вскрытие и дренирование при панариции</t>
  </si>
  <si>
    <t>Вскрытие и дренирование при флегмоне</t>
  </si>
  <si>
    <t>Вскрытие и дренирование при фурункуле</t>
  </si>
  <si>
    <t>Забор кожного лоскута</t>
  </si>
  <si>
    <t>Иссечение рубцов келлоидных</t>
  </si>
  <si>
    <t>Исследование rectum</t>
  </si>
  <si>
    <t>Краевая резекция ногтевой пластинки при вросшем ногте</t>
  </si>
  <si>
    <t>Некрэктомия при карбункуле</t>
  </si>
  <si>
    <t>Плевральная пункция</t>
  </si>
  <si>
    <t>Прокол мочки уха</t>
  </si>
  <si>
    <t>Снятие швов</t>
  </si>
  <si>
    <t>Удаление доброкачественной опухоли</t>
  </si>
  <si>
    <t>УРОЛОГ</t>
  </si>
  <si>
    <t>Бужирование уретры</t>
  </si>
  <si>
    <t>Взятие мазка из уретры</t>
  </si>
  <si>
    <t>Взятие секрета простаты</t>
  </si>
  <si>
    <t>Инстилляции мочевого пузыря</t>
  </si>
  <si>
    <t>Инстилляция уретры</t>
  </si>
  <si>
    <t>Иссечение полипа наружного отверстия уретры</t>
  </si>
  <si>
    <t>Массаж простаты</t>
  </si>
  <si>
    <t>Перевязка послеоперационного больного</t>
  </si>
  <si>
    <t>Рассечение короткой уздечки</t>
  </si>
  <si>
    <t>Рассечение крайней плоти при парафимозе</t>
  </si>
  <si>
    <t>Смена надлобкового дренажа</t>
  </si>
  <si>
    <t>Установка катерера Фоллея</t>
  </si>
  <si>
    <t>Цистоскопия смотровая</t>
  </si>
  <si>
    <t>ОТОЛАРИНГОЛОГ</t>
  </si>
  <si>
    <t>Аудиметрия</t>
  </si>
  <si>
    <t>Взятие материалов на биопсию</t>
  </si>
  <si>
    <t>Вскрытие паратонзиллярного абсцесса</t>
  </si>
  <si>
    <t>Забор патологического отделяемого на исследование</t>
  </si>
  <si>
    <t>Камертональное исследование слуха</t>
  </si>
  <si>
    <t>Парацентез барабанной перепонки</t>
  </si>
  <si>
    <t>Продувание слуховых труб по Политцеру</t>
  </si>
  <si>
    <t>Промывание аттика</t>
  </si>
  <si>
    <t>Промывание миндалин</t>
  </si>
  <si>
    <t>Пункция Гайморовой пазухи</t>
  </si>
  <si>
    <t>Пункция лобной пазухи</t>
  </si>
  <si>
    <t>Репозиция костей носа</t>
  </si>
  <si>
    <t>Сложное удаление инородных тел</t>
  </si>
  <si>
    <t>Турунды в ухо, нос</t>
  </si>
  <si>
    <t>Удаление инородных тел из ЛОР-органов</t>
  </si>
  <si>
    <t>КАРДИОХИРУРГ</t>
  </si>
  <si>
    <t>Перевязка с медикаментами (грудная клетка)</t>
  </si>
  <si>
    <t>Перевязка с медикаментами (ниж.конечность)</t>
  </si>
  <si>
    <t>Снятие скоб</t>
  </si>
  <si>
    <t>ПРОЦЕДУРНЫЙ КАБИНЕТ</t>
  </si>
  <si>
    <t>Анализ крови на ВИЧ</t>
  </si>
  <si>
    <t>Аутогемотерапия</t>
  </si>
  <si>
    <t>Бактериологическое исследование мокроты</t>
  </si>
  <si>
    <t>исследование</t>
  </si>
  <si>
    <t>Забор крови из вены на анализ</t>
  </si>
  <si>
    <t>Забор крови из вены на ВИЧ</t>
  </si>
  <si>
    <t>Подкожная внутримышечная инъекция без лекарственных средств</t>
  </si>
  <si>
    <t>Выезд на дому</t>
  </si>
  <si>
    <t>Выезд врача кардиолога (на дому)</t>
  </si>
  <si>
    <t>консультация</t>
  </si>
  <si>
    <t>Выезд врача невропатолога (на дому)</t>
  </si>
  <si>
    <t>Выезд врача психотерапевта (на дому)</t>
  </si>
  <si>
    <t>Выезд врача терапевта (на дому)</t>
  </si>
  <si>
    <t>Забор крови из вены (на дому)</t>
  </si>
  <si>
    <t>Острый аллергоз,отек Квинке  (на дому)</t>
  </si>
  <si>
    <t>При интоксикации  ОРВИ,грипп  (на дому)</t>
  </si>
  <si>
    <t>При панкретите, неязвенной диспепсии  (на дому)</t>
  </si>
  <si>
    <t>Сосудистая терапия при ВБН (на дому)</t>
  </si>
  <si>
    <t>Проблемной лаборатории  респираторных исследований</t>
  </si>
  <si>
    <t>Диагностика нарушений дыхания и ритма сердца во время сна с использованием носимого регистратора "Кардиотехника-04-3Р(М)  (Россия)</t>
  </si>
  <si>
    <t>Диагностика нарушений дыхания во время сна с использованием носимого регистратора "SOMNOcheck 2" (немецкая)</t>
  </si>
  <si>
    <t>Подбор режима и лечебного давления СРАР-терапии синдрома обструктивного апноэ сна</t>
  </si>
  <si>
    <t>Контроль режима и лечебного давления СРАР-терапии у амбулаторных пациентов</t>
  </si>
  <si>
    <t>Отдел HIFU терапии и ультразвуковой визулизации</t>
  </si>
  <si>
    <t>Диагностическая пункционная биопсия под контролем УЗИ для гистологии</t>
  </si>
  <si>
    <t>Диагностическая пункционная биопсия под контролем УЗИ для цитологии</t>
  </si>
  <si>
    <t>Определение функции желчного пузыря</t>
  </si>
  <si>
    <t>Пункция плевральной полости</t>
  </si>
  <si>
    <t>Пункция полости перикарда</t>
  </si>
  <si>
    <t>Расшифровка ЭКГ</t>
  </si>
  <si>
    <t>Спирография</t>
  </si>
  <si>
    <t>Спирография бодиплитизмографией</t>
  </si>
  <si>
    <t>Спирография с пробой</t>
  </si>
  <si>
    <t>Спиртовая аблация кист молочной железы</t>
  </si>
  <si>
    <t xml:space="preserve">Спиртовая аблация кист щитовидной железы </t>
  </si>
  <si>
    <t>Тредмил</t>
  </si>
  <si>
    <t>УЗДГ сосудов верхних конечностей</t>
  </si>
  <si>
    <t>УЗДГ сосудов нижней конечности</t>
  </si>
  <si>
    <t>Узи брюшной полости</t>
  </si>
  <si>
    <t>Узи гинекологическое</t>
  </si>
  <si>
    <t>Узи гинекологическое (трансвагинально)</t>
  </si>
  <si>
    <t>Узи головного мозга</t>
  </si>
  <si>
    <t>Узи легких</t>
  </si>
  <si>
    <t>Узи лимфо узлов ректально</t>
  </si>
  <si>
    <t>Узи мочевого пузыря</t>
  </si>
  <si>
    <t>Узи мошонки</t>
  </si>
  <si>
    <t>Узи мягких тканей</t>
  </si>
  <si>
    <t>Узи плевральной полости</t>
  </si>
  <si>
    <t>Узи плода</t>
  </si>
  <si>
    <t>Узи полового члена</t>
  </si>
  <si>
    <t>Узи почек и надпочечников</t>
  </si>
  <si>
    <t>Узи суставов</t>
  </si>
  <si>
    <t>Узи щитовидной железы и лимфо узлов</t>
  </si>
  <si>
    <t>Холтер мониторирование</t>
  </si>
  <si>
    <t>Чреспищеводная ЭХОКГ</t>
  </si>
  <si>
    <t>ЭКГ с физической нагрузкой</t>
  </si>
  <si>
    <t>Электрокардиограмма с фармакологическими пробами (калий,нитроглицерин)</t>
  </si>
  <si>
    <t>Электрокардиограмма с холодовой пробой</t>
  </si>
  <si>
    <t>Электрокардиография</t>
  </si>
  <si>
    <t>Электромиография</t>
  </si>
  <si>
    <t>Электроэнцефалография</t>
  </si>
  <si>
    <t>HIFU</t>
  </si>
  <si>
    <t>Опухоль (злокачественная, доброкачественная) молочной железы</t>
  </si>
  <si>
    <t>Опухоль (фибромиома) матки</t>
  </si>
  <si>
    <t>Опухоль (метостазы, превичный рак и т.д.)</t>
  </si>
  <si>
    <t>Опухоль почек</t>
  </si>
  <si>
    <t>Опухоль поджелудочной железы</t>
  </si>
  <si>
    <t>Опухоль брюшной полости</t>
  </si>
  <si>
    <t>Опухоль кости</t>
  </si>
  <si>
    <t>Опухоль мягких тканей</t>
  </si>
  <si>
    <t>Опухоль печени</t>
  </si>
  <si>
    <t>Ректороманоскопия</t>
  </si>
  <si>
    <t>Фиброларингоскопия</t>
  </si>
  <si>
    <t>Вагинальное орошение</t>
  </si>
  <si>
    <t xml:space="preserve">Внутривенное лазерное облучение крови (ВЛОК)               </t>
  </si>
  <si>
    <t>Гидромассаж стоп</t>
  </si>
  <si>
    <t>Дарсонвализация</t>
  </si>
  <si>
    <t>Квантовая терапия</t>
  </si>
  <si>
    <t>Кишечное орошение-промывание кишечника</t>
  </si>
  <si>
    <t>Крайневысокочастотная терапия  (КВЧ)</t>
  </si>
  <si>
    <t>Лазерная терапия</t>
  </si>
  <si>
    <t>Лазерная терапия гинекологических и урологических заболеваний на аппарате "Мустанг-200"</t>
  </si>
  <si>
    <t xml:space="preserve">Лекарственные ингаляции </t>
  </si>
  <si>
    <t>ЛФК с инструктором (индивидуальные занятия)</t>
  </si>
  <si>
    <t>Магнитотерапия</t>
  </si>
  <si>
    <t>Магнитотерапия системой BTL</t>
  </si>
  <si>
    <t>Массаж баночный</t>
  </si>
  <si>
    <t>Массаж верхней конечности (1 массажная единица)</t>
  </si>
  <si>
    <t>Массаж голеностопного сустава (1 массажная единица)</t>
  </si>
  <si>
    <t>Массаж головы (1 массажная единица)</t>
  </si>
  <si>
    <t>Массаж кисти и предплечья (1 массажная единица)</t>
  </si>
  <si>
    <t>Массаж локтевого сустава (1 массажная единица)</t>
  </si>
  <si>
    <t>Массаж лучезапястного сустава  (1 массажная единица)</t>
  </si>
  <si>
    <t>Массаж мышц лица  (1 массажная единица)</t>
  </si>
  <si>
    <t>Массаж мышц передней брюшной стенки (1массажная единица)</t>
  </si>
  <si>
    <t>Массаж нижней конечности (1,5 массажных единиц)</t>
  </si>
  <si>
    <t>Массаж области грудной клетки (2,5 массажных единиц)</t>
  </si>
  <si>
    <t>Массаж области позвоночника (2,5 массажных единиц)</t>
  </si>
  <si>
    <t>Массаж плечевого сустава  (1 массажная единица)</t>
  </si>
  <si>
    <t>Массаж пояснично-крестцовой области (1,3 массажных единиц)</t>
  </si>
  <si>
    <t>Массаж спины (1,5 массажных единиц)</t>
  </si>
  <si>
    <t>Массаж спины и поясницы  (2,0 массажных единиц)</t>
  </si>
  <si>
    <t>Массаж стопы и голени  (1 массажная единица)</t>
  </si>
  <si>
    <t>Массаж тазобедренного сустава и ягодичной области (1,3 массажных единиц)</t>
  </si>
  <si>
    <t>Массаж шеи (1 массажная единица)</t>
  </si>
  <si>
    <t>Массаж шейно-воротниковой зоны (1,5 массажных единиц)</t>
  </si>
  <si>
    <t>Массаж шейно-грудного отдела позвоночника (1,3 массажных единиц)</t>
  </si>
  <si>
    <t>Массаж электростатическим полем системой "Хивамат-200"</t>
  </si>
  <si>
    <t>Парафинолечение</t>
  </si>
  <si>
    <t>Подводное вытяжение позвоночника</t>
  </si>
  <si>
    <t>Подводный душ-массаж</t>
  </si>
  <si>
    <t xml:space="preserve">Светолечение (соллюкс)   </t>
  </si>
  <si>
    <t>Светотерапия на аппарате "Биоптрон"</t>
  </si>
  <si>
    <t>СМТ-форез, ДДТ,СМТ стимуляция на аппарате "Амплипульс-8"</t>
  </si>
  <si>
    <t>СМТ-форез, ДДТ,СМТ стимуляция на аппарате "Нейротон-926"</t>
  </si>
  <si>
    <t>СМТ-форез, ДДТ,СМТ стимуляция на аппарате "Эндомед-482"</t>
  </si>
  <si>
    <t>Солевые и щелочные ингаляции</t>
  </si>
  <si>
    <t>Стимуляция лимфатической и венозной дренажных систем аппаратом "ЛимфаВижин"</t>
  </si>
  <si>
    <t>Транскраниальная электростимуляция</t>
  </si>
  <si>
    <t>Тубус кварц</t>
  </si>
  <si>
    <t>УВЧ -терапия на аппарате "Курапульс-970"</t>
  </si>
  <si>
    <t>УВЧ-Индуктотермия на аппарате "Ультратерм"</t>
  </si>
  <si>
    <t>Ультразвуковая терапия</t>
  </si>
  <si>
    <t>УФО</t>
  </si>
  <si>
    <t>Цветотерапия на аппарате "Биоптрон"</t>
  </si>
  <si>
    <t>Электросон</t>
  </si>
  <si>
    <t>Электрофорез</t>
  </si>
  <si>
    <t>Электрофорез, ДДТ, СМТ, стимуляция на аппарате "Физиомед-Эксперт"</t>
  </si>
  <si>
    <t>Плазмаферез  центрифужный</t>
  </si>
  <si>
    <t>Ирригоскопия, ирригография</t>
  </si>
  <si>
    <t>Магнитно-резонансная томография с в/в усилением сосудов печени (с примовистом)</t>
  </si>
  <si>
    <t>Рентгенография грудного отдела позвоночника, две проекции</t>
  </si>
  <si>
    <t>Рентгенография грудной клетки в  боковой проекции</t>
  </si>
  <si>
    <t>Рентгенография грудной клетки в прямой проекции</t>
  </si>
  <si>
    <t>Рентгенография поясничного отдела позвоночника, две проекции</t>
  </si>
  <si>
    <t>Рентгенография придаточных пазух носа</t>
  </si>
  <si>
    <t>Рентгенография шейного отдела позвоночника, две проекции</t>
  </si>
  <si>
    <t>КЛИНИКО- ДИАГНОСТИЧЕСКАЯ ЛАБОРАТОРИЯ</t>
  </si>
  <si>
    <t>анализ</t>
  </si>
  <si>
    <t>МИКРОБИОЛОГИЧЕСКАЯ ЛАБОРАТОРИЯ</t>
  </si>
  <si>
    <t>Размораживание СЗП (1 доза)</t>
  </si>
  <si>
    <t xml:space="preserve">Helicobacter </t>
  </si>
  <si>
    <t>Аутопсия 1</t>
  </si>
  <si>
    <t>Аутопсия 2</t>
  </si>
  <si>
    <t>Аутопсия 3</t>
  </si>
  <si>
    <t>Аутопсия 4</t>
  </si>
  <si>
    <t>Бальзамирование тела умершего</t>
  </si>
  <si>
    <t>Бальзамирование тела умершего (детского)</t>
  </si>
  <si>
    <t>Иммунофлюоресценция</t>
  </si>
  <si>
    <t>Интраоперационная диагностика (экспресс)</t>
  </si>
  <si>
    <t>Консультация микропрепаратов по Папаниколау</t>
  </si>
  <si>
    <t xml:space="preserve">Микроскопическое исследование отделяемого из уретры  </t>
  </si>
  <si>
    <t>Мокрота (окраска Папаниколау)</t>
  </si>
  <si>
    <t>Моча на онкоцитологию (окраска по Папаниколау)</t>
  </si>
  <si>
    <t>Онкоцитология (гинекологическое окраска по Папаниколау)</t>
  </si>
  <si>
    <t>Онкоцитология (гинекологическое окраска по Романовскому)</t>
  </si>
  <si>
    <t>Операционно-биопсийный материал 1 категории</t>
  </si>
  <si>
    <t>Операционно-биопсийный материал 2 категории</t>
  </si>
  <si>
    <t>Операционно-биопсийный материал 3 категории</t>
  </si>
  <si>
    <t>Операционно-биопсийный материал 4 категории</t>
  </si>
  <si>
    <t xml:space="preserve">Риноцитограмма </t>
  </si>
  <si>
    <t>Ритуальное прощание (3 часа)</t>
  </si>
  <si>
    <t xml:space="preserve">Туалет тела умершего </t>
  </si>
  <si>
    <t xml:space="preserve">Укладывание тела умершего </t>
  </si>
  <si>
    <t>Хранение тела умершего в холодильной камере (1 час)</t>
  </si>
  <si>
    <t xml:space="preserve">Цитологическое исследование выпотных жидкостей   (Папаниколау) </t>
  </si>
  <si>
    <t>Цитологическое исследование промывных вод бронхов (окраска Папаниколау)</t>
  </si>
  <si>
    <t>Цитологическое исследование пунктата лимфоузлов из одного участка (окраска Папаниколау)</t>
  </si>
  <si>
    <t>Цитологическое исследование пунктата молочной железы из одного участка (окраска Папаниколау)</t>
  </si>
  <si>
    <t>Цитологическое исследование пунктата щитовидной железы из одного участка (окраска Папаниколау)</t>
  </si>
  <si>
    <t xml:space="preserve">Экстренная цитология </t>
  </si>
  <si>
    <t>Очистительная клизма</t>
  </si>
  <si>
    <t>Забор дуоденального зондирования</t>
  </si>
  <si>
    <t>Вскрытие  карбункула почки</t>
  </si>
  <si>
    <t>Декапсуляция и дренирование почки</t>
  </si>
  <si>
    <t>Иссечение олеогранулемы полового члена с кожной пластикой</t>
  </si>
  <si>
    <t>Иссечение парауретральной кисты</t>
  </si>
  <si>
    <t>Иссечение полипа уретры</t>
  </si>
  <si>
    <t>Лапароскопическая нефропексия</t>
  </si>
  <si>
    <t>Лапароскопическая нефрэктомия</t>
  </si>
  <si>
    <t>Лапароскопическая окклюзия тестикулярной вены</t>
  </si>
  <si>
    <t>Низведение яичка</t>
  </si>
  <si>
    <t>Одномоментная чрезпузырная аденомэктомия</t>
  </si>
  <si>
    <t>Оперативное иссечение кисты почки</t>
  </si>
  <si>
    <t>Операция  Винкельмана</t>
  </si>
  <si>
    <t>Операция Бергмана</t>
  </si>
  <si>
    <t>Операция Иванисевича</t>
  </si>
  <si>
    <t>Перкутанная игниопунктура кист почки</t>
  </si>
  <si>
    <t>Перкутанная нефролитотомия</t>
  </si>
  <si>
    <t>Перкутанная нефростомия</t>
  </si>
  <si>
    <t>Пиелолитотомия</t>
  </si>
  <si>
    <t>Пластика лоханочно- мочеточникового сегмента</t>
  </si>
  <si>
    <t>Пластика пузырно-влагалищного свища</t>
  </si>
  <si>
    <t>Пластика уретры при стриктурах различной  этиологии</t>
  </si>
  <si>
    <t>Позадилонная радикальная простатэктомия</t>
  </si>
  <si>
    <t>Протезирование полового члена эндокавернозно</t>
  </si>
  <si>
    <t>Резекция мочевого пузыря</t>
  </si>
  <si>
    <t>Резекция почки</t>
  </si>
  <si>
    <t>Слинг-операция при недержании мочи у женщин</t>
  </si>
  <si>
    <t>Трансуретральная цистолитотрипсия</t>
  </si>
  <si>
    <t>Троакарная  эпицистостомия</t>
  </si>
  <si>
    <t>Уретеролитотомия</t>
  </si>
  <si>
    <t>Цистолитотомия</t>
  </si>
  <si>
    <t>Цистоскопия с биопсией</t>
  </si>
  <si>
    <t>Цистоскопия с катетеризацией почки</t>
  </si>
  <si>
    <t>Цистоскопия с удалением инородного тела</t>
  </si>
  <si>
    <t>Эндоскопическая оптическая уретротомия</t>
  </si>
  <si>
    <t>Эндоскопическая уретеролитотрипсия с литоэкстракцией</t>
  </si>
  <si>
    <t>Вскрытие и дренирование гнойных полостей мягких тканей</t>
  </si>
  <si>
    <t>Геморроидэктомия</t>
  </si>
  <si>
    <t xml:space="preserve">Герниопластика при пупочной грыже </t>
  </si>
  <si>
    <t>Диагностическая артроскопия</t>
  </si>
  <si>
    <t>Диагностическая торакоскопия</t>
  </si>
  <si>
    <t>Дренирование плевральной полости</t>
  </si>
  <si>
    <t>Иссечение липомы</t>
  </si>
  <si>
    <t>Лапароскопическая гастропликация с инвагинацией большой кривизны желудка при ожирении</t>
  </si>
  <si>
    <t>Лапароскопическая герниопластика</t>
  </si>
  <si>
    <t>Лапароскопическая фундопликация</t>
  </si>
  <si>
    <t>Лапароскопическая холецистэктомия</t>
  </si>
  <si>
    <t>Лапаротомия</t>
  </si>
  <si>
    <t>Малоинвазивная хирургическая стимуляция регенерации под ангиографией</t>
  </si>
  <si>
    <t>Миниторакотомия с эндовидеоассистированием, ушивание буллы лёгкого при пневмотораксе</t>
  </si>
  <si>
    <t>Операция Геллера</t>
  </si>
  <si>
    <t>Операция на кишечнике</t>
  </si>
  <si>
    <t>Опухоль головного мозга над мозговым наметом</t>
  </si>
  <si>
    <t>Первичная хирургическая обработка раны (экстренно)</t>
  </si>
  <si>
    <t>Пликация нижней полой вены</t>
  </si>
  <si>
    <t>Подслисистая резекция перегородки носа с  применения эндоскопической техники</t>
  </si>
  <si>
    <t>Поражение межпозвонковых дисков (дискэктомия)</t>
  </si>
  <si>
    <t>Резекция желудка и гастрэктомия</t>
  </si>
  <si>
    <t xml:space="preserve">Секторальная резекция молочной железы </t>
  </si>
  <si>
    <t>Струмэктомия</t>
  </si>
  <si>
    <t xml:space="preserve">Торакоскопическая верхнегрудная симпатэктомия </t>
  </si>
  <si>
    <t>Торакотомия (вскрытие грудной полости)</t>
  </si>
  <si>
    <t>Торакотомия. Эхинококэктомия из легкого</t>
  </si>
  <si>
    <t>Ушивание прободной язвы (экстренно)</t>
  </si>
  <si>
    <t>Формирование артерио-венозной фистулы</t>
  </si>
  <si>
    <t>Холецистэктомия и дренирование холедоха по Керу</t>
  </si>
  <si>
    <t>Шов, экзо-, эндоневролиз периферических нервов</t>
  </si>
  <si>
    <t>Эксцизия трещины сфинктеротомия</t>
  </si>
  <si>
    <t xml:space="preserve">Эндоскопическая диссекция перфорантных вен голени </t>
  </si>
  <si>
    <t>Ампутация шейки матки с пластикой влагалища</t>
  </si>
  <si>
    <t>Биопсия из шейки матки</t>
  </si>
  <si>
    <t>Взятие мазка на пцр</t>
  </si>
  <si>
    <t>Гинекологический массаж с введением мазевых тампонов</t>
  </si>
  <si>
    <t>Гистерорезекция эндометрия,аблация эндометрия,резекция субмукозных узлов</t>
  </si>
  <si>
    <t>Гистероскопия</t>
  </si>
  <si>
    <t>Диагностическая лапароскопия</t>
  </si>
  <si>
    <t>Диагностическое выскабливание полости матки</t>
  </si>
  <si>
    <t>Диатермокоагуляция</t>
  </si>
  <si>
    <t>Задняя кольпоррафия с леваторопластикой</t>
  </si>
  <si>
    <t>Консервативная миомэктомия лапаратомная</t>
  </si>
  <si>
    <t>Консервативная миомэктомия лапароскопия</t>
  </si>
  <si>
    <t>Лапароскопическая кольпосуспензия по Бёрчу</t>
  </si>
  <si>
    <t>Лапароскопическая промонтофиксация матки с использованием сетки Prolene</t>
  </si>
  <si>
    <t>Лапароскопически-ассистированная вагинальная гистерэктомия (LAVG) с придатками и без придатков</t>
  </si>
  <si>
    <t>Лапароскопические операции на придатках (удаление трубы, сальпинголизис, сальпинго-сальпинго-анастомоз, фимбриолизис, диатермокаутеризациягуляция яичников, клеппирование маточных труб)</t>
  </si>
  <si>
    <t>Медицинский аборт</t>
  </si>
  <si>
    <t>Местные (влагалищные) процедуры при гинеколологических заболеваниях - введение лекарственных шариков, тампонов</t>
  </si>
  <si>
    <t>Местные (влагалищные) процедуры при гинеколологических заболеваниях - санация влагалища, уретры</t>
  </si>
  <si>
    <t>Надвлагалищная ампутация матки  с придатками и без придатков (лапароскопия)</t>
  </si>
  <si>
    <t>Надвлагалищная ампутация матки с придатками и без придатков (лапаратомная)</t>
  </si>
  <si>
    <t>Обработка швов</t>
  </si>
  <si>
    <t>Операция вакуум-аспирации</t>
  </si>
  <si>
    <t>Перевязки (гинекологические)</t>
  </si>
  <si>
    <t xml:space="preserve">Передняя кольпоррафия </t>
  </si>
  <si>
    <t>Полипэктомия с раздельным диагностическим выскабливанием стенок матки и цервикального канала</t>
  </si>
  <si>
    <t>Проведение РАТ - терапии при воспалительных заболеваниях (1процедура)</t>
  </si>
  <si>
    <t>Снятие швов (наложение швов)</t>
  </si>
  <si>
    <t>Срединная кольпоррафия по Лефору-Нейгебауэру</t>
  </si>
  <si>
    <t>Удаление кисты влагалища, большой железы предверия влагалища</t>
  </si>
  <si>
    <t>Удаление кисты яичника  (лапаратомная)</t>
  </si>
  <si>
    <t>Удаление маточной трубы  (лапаратомная)</t>
  </si>
  <si>
    <t>Удаление придатков матки (лапаратомная)</t>
  </si>
  <si>
    <t>Чрезвлагалищная экстирпация матки с пластикой влагалища</t>
  </si>
  <si>
    <t>Экстирпация матки без придатков  (лапаратомная)</t>
  </si>
  <si>
    <t>Экстирпация матки с придатками и без придатков            (лапаратомная)</t>
  </si>
  <si>
    <t>Орто-статическая проба</t>
  </si>
  <si>
    <t>Тестирование ЭКС многоканальный</t>
  </si>
  <si>
    <t>Тестирование ЭКС одноканальный</t>
  </si>
  <si>
    <t>ЧПЭС</t>
  </si>
  <si>
    <t xml:space="preserve">Электроимпульсная терапия </t>
  </si>
  <si>
    <t>ЭФИ (электро физиологическое исследование)</t>
  </si>
  <si>
    <t>ЭФИ, РЧА радиочастотная аблация (без расходных материалов)</t>
  </si>
  <si>
    <t>ЭФИ, РЧА(радиочастотная аблация)</t>
  </si>
  <si>
    <t>ДКХО</t>
  </si>
  <si>
    <t>Коронарография</t>
  </si>
  <si>
    <t>Перевязка с медикаментами (нижняя конечность)</t>
  </si>
  <si>
    <t xml:space="preserve">Тестирование ЭКС одноканальный </t>
  </si>
  <si>
    <t>КАРДИОХИРУРГИЧЕСКИЕ ОПЕРАЦИИ</t>
  </si>
  <si>
    <t>АКШ (без коранораграфии)  + аневризма левого желудочка</t>
  </si>
  <si>
    <t>АКШ на работающем сердце (без коранарографии)</t>
  </si>
  <si>
    <t xml:space="preserve">АКШ при 3-х сосудистом поражении коронарного русла </t>
  </si>
  <si>
    <t>АКШ с искусственным кровообращением (без коранарографиеи)</t>
  </si>
  <si>
    <t>АКШ с пластикой митрального клапана</t>
  </si>
  <si>
    <t xml:space="preserve">Протезирование 1, 2 клапанов после ранее перенесенной операции </t>
  </si>
  <si>
    <t>Аденоидоэктомия</t>
  </si>
  <si>
    <t>Двусторонняя тонзиллотомия</t>
  </si>
  <si>
    <t>Латеропексия голосовой складки</t>
  </si>
  <si>
    <t>Микрохирургия среднего уха</t>
  </si>
  <si>
    <t>Пластические операции по восстановлению и формированию ушных раковин</t>
  </si>
  <si>
    <t>Подслисистая резекция перегородки носа без применения эндоскопической техники</t>
  </si>
  <si>
    <t>Риносептопластика закрытая</t>
  </si>
  <si>
    <t>Риносептопластика открытая</t>
  </si>
  <si>
    <t>Трахеостомия</t>
  </si>
  <si>
    <t>Удаление доброкачественных новообразований из гортани</t>
  </si>
  <si>
    <t>Эндоскопическая двусторонняя шейверная конхотомия</t>
  </si>
  <si>
    <t>Эндоскопическая ринодакрицистостомия</t>
  </si>
  <si>
    <t>Эндоскопическое дренирование гайморовых пазух</t>
  </si>
  <si>
    <t>Эндоскопическое удаление из придаточных пазух носа</t>
  </si>
  <si>
    <t>Эндоскопическое удаление кисты,доброкачественных новообразований из одной пазухи</t>
  </si>
  <si>
    <t xml:space="preserve">Внутривенный  наркоз     (для мед.аборта)      </t>
  </si>
  <si>
    <t xml:space="preserve">Внутривенный  наркоз  1 степени  (коэфф. 1,0)       </t>
  </si>
  <si>
    <t xml:space="preserve">Внутривенный  наркоз  2 степени  (коэфф. 1,4)     </t>
  </si>
  <si>
    <t xml:space="preserve">Внутривенный  наркоз  3 степени  (коэфф. 1,6)    </t>
  </si>
  <si>
    <t xml:space="preserve">Внутривенный  наркоз  на РХПГ  (эндоскопия)      </t>
  </si>
  <si>
    <t>Катетеризация центральной вены</t>
  </si>
  <si>
    <t>Спинальная анестезия 1 степени риска (коэфф. 1,0)</t>
  </si>
  <si>
    <t>Спинальная анестезия 2 степени риска (коэфф. 1,4)</t>
  </si>
  <si>
    <t>Спинальная анестезия 3 степени риска (коэфф. 1,6)</t>
  </si>
  <si>
    <t>Эндотрахеальный наркоз 1 степени риска  (коэфф. 1,0)</t>
  </si>
  <si>
    <t>Эндотрахеальный наркоз 2 степени риска  (коэфф. 1,4)</t>
  </si>
  <si>
    <t>Эндотрахеальный наркоз 3 степени риска  (коэфф. 1,6)</t>
  </si>
  <si>
    <t>Эндотрахеальный наркоз 4 степени риска  (коэфф. 1,8)</t>
  </si>
  <si>
    <t>Эпидуральная анестезия 1 степени риска  (коэфф. 1,0)</t>
  </si>
  <si>
    <t>Эпидуральная анестезия 2 степени риска  (коэфф. 1,4)</t>
  </si>
  <si>
    <t>Эпидуральная анестезия 3 степени риска  (коэфф. 1,6)</t>
  </si>
  <si>
    <t>СТАЦИОНАР</t>
  </si>
  <si>
    <t>Стоимость 1 койко-дня без учета питания и медикаментов двухместной палаты</t>
  </si>
  <si>
    <t>койко-день</t>
  </si>
  <si>
    <t>Стоимость 1 койко-дня без учета питания и медикаментов одноместной палаты</t>
  </si>
  <si>
    <t xml:space="preserve">Стоимость одного к/д без учета медикаментов и питания реанимационного отделения </t>
  </si>
  <si>
    <t>Стоимость 1 койко-дня без учета питания и медикаментов палата №1 (терапия 1,2)</t>
  </si>
  <si>
    <t>Стоимость 1 койко-дня без учета питания и медикаментов палата №2 (терапия 1,2)</t>
  </si>
  <si>
    <t>Стоимость 1 койко-дня без учета питания и медикаментов палата №3 (терапия 1,2)</t>
  </si>
  <si>
    <t>Стоимость 1 койко-дня без учета питания и медикаментов - дневной стационар (терапия 1,2)</t>
  </si>
  <si>
    <t xml:space="preserve">Питание </t>
  </si>
  <si>
    <t>Питание в (терапия 1,2)</t>
  </si>
  <si>
    <t xml:space="preserve">Газовая стерилизация </t>
  </si>
  <si>
    <t>услуга</t>
  </si>
  <si>
    <t>Электронная микроскопия биоптата</t>
  </si>
  <si>
    <t>Протезирование   аортального, митрального,трикуспидального клапанов + АКШ</t>
  </si>
  <si>
    <t>Гистохимическое исследование (1 окраска)</t>
  </si>
  <si>
    <t>Иммуногистохимическое исследование</t>
  </si>
  <si>
    <t>Мазок на определение степени чистоты</t>
  </si>
  <si>
    <t>Микрофото (1 единица)</t>
  </si>
  <si>
    <t>Операционно-биопсийный материал (консультация)</t>
  </si>
  <si>
    <t>Хранение тела умершего в холодильной камере (1 сутки)</t>
  </si>
  <si>
    <t>Цитологическое исследование пунктатов из ткани печени, почек и др.органов по Папаниколау (из одного участка)</t>
  </si>
  <si>
    <t>Световая микроскопия полутонких срезов, заключенных в эпоксидную смолу</t>
  </si>
  <si>
    <t>Электронная микроскопия  ультратонких срезов</t>
  </si>
  <si>
    <t>ПРИЕМ ВРАЧА</t>
  </si>
  <si>
    <t>Первичный осмотр врача 1 категории</t>
  </si>
  <si>
    <t>Повторный осмотр врача 1 категории</t>
  </si>
  <si>
    <t>Первичный осмотр врача ДМН</t>
  </si>
  <si>
    <t>Первичный осмотр врача КМН</t>
  </si>
  <si>
    <t xml:space="preserve">Первичный осмотр врача высшей категории </t>
  </si>
  <si>
    <t>Повторный осмотр врача  ДМН</t>
  </si>
  <si>
    <t>Повторный осмотр врача КМН</t>
  </si>
  <si>
    <t>Повторный осмотр врача высшей категории</t>
  </si>
  <si>
    <t>ОТДЕЛ ВОССТАНОВИТЕЛЬНОГО ЛЕЧЕНИЯ</t>
  </si>
  <si>
    <t>Внутривенное вливание  лекарства</t>
  </si>
  <si>
    <t>Определение скорости проведения импульса по двигательным нервам 2 нерва</t>
  </si>
  <si>
    <t>Определение скорости проведения импульса по чувствительным нервам</t>
  </si>
  <si>
    <t>Определение вызванных потенциалов головного мозга</t>
  </si>
  <si>
    <t>УЗДГ сосудов почек</t>
  </si>
  <si>
    <t>УЗИ глаз</t>
  </si>
  <si>
    <t>Суточное мониторирование артериального давления (СМАД)</t>
  </si>
  <si>
    <t xml:space="preserve">УЗДГ сосудов плода </t>
  </si>
  <si>
    <t xml:space="preserve">Эзофагогастродуоденоскопия </t>
  </si>
  <si>
    <t>Фиброэзофагоскопия</t>
  </si>
  <si>
    <t xml:space="preserve">Фибросигмоскопия                  </t>
  </si>
  <si>
    <t>Эндоскопический забор биоматериала (биопсия, мазок, промывные воды для 1 фрагмента или порции)</t>
  </si>
  <si>
    <t>Эндоскопическая полипектомия  для 1 полипа до 1 см в диаметре</t>
  </si>
  <si>
    <t xml:space="preserve">Эндоскопическая ретроградная панкреатохолангиогиография  </t>
  </si>
  <si>
    <t xml:space="preserve">Эндоскопическая папиллосфинктеротомия   </t>
  </si>
  <si>
    <t xml:space="preserve">Атипичная эндоскопическая папиллоотомия   </t>
  </si>
  <si>
    <t>Эндоскопическая механическая  экстракция   конкремента из желчных протоков для 1 конкремента</t>
  </si>
  <si>
    <t>Эндоскопическая механическая литотрипсия для 1 конкремента</t>
  </si>
  <si>
    <t>Эндоскопическое   стентирование временным стентом или  удаление стента</t>
  </si>
  <si>
    <t>Эндоскопическое   стентирование постоянным стентом (без стоимости стента)</t>
  </si>
  <si>
    <t>Эндоскопическая балонная дилятация (без стоимости баллона)</t>
  </si>
  <si>
    <t>Видеозапись обследования</t>
  </si>
  <si>
    <t>Санация,орошение</t>
  </si>
  <si>
    <t>Электронная микроскопия наночастиц на сетке с подложкой (1 час работы на микроскопе)</t>
  </si>
  <si>
    <t>Гемодиализ (с доступом А/В фистула)</t>
  </si>
  <si>
    <t>Гемодиализ ( с катетером)</t>
  </si>
  <si>
    <t>Гемодиафильтрация online</t>
  </si>
  <si>
    <t>Продленная вено-венозная гемофильтрация (24 часа)</t>
  </si>
  <si>
    <t>ЛФК с инструктором (групповые занятия)(3 чел.)</t>
  </si>
  <si>
    <t>Массаж антицеллюлитный  (3 поля)</t>
  </si>
  <si>
    <t>Массаж коленного сустава (1 массажная единица)</t>
  </si>
  <si>
    <t>Микроволновая терапия</t>
  </si>
  <si>
    <t>Сегментарно-рефлекторный массаж области позвоночника  (2 массажные единицы)</t>
  </si>
  <si>
    <t>УЗДГ сосудов органов брюшной полости</t>
  </si>
  <si>
    <t>Бактериологическое исследование лекарственных средств  на стерильность (одно исследование)</t>
  </si>
  <si>
    <t>Бактериологическая оценка безопасности и эффективности дезинфицирующих средств (одно исследование)</t>
  </si>
  <si>
    <t>Оксигенотерапия (или кислородотерапия)</t>
  </si>
  <si>
    <t>ПРОКТОЛОГ</t>
  </si>
  <si>
    <t>Бальзамирование тела умершего на дому</t>
  </si>
  <si>
    <t>Бальзамирование тела умершего (детского) на дому</t>
  </si>
  <si>
    <t>Туалет тела умершего на дому</t>
  </si>
  <si>
    <t>Транспортировка тела (почасовая)</t>
  </si>
  <si>
    <t>Узи молочной железы и лимфоузлов</t>
  </si>
  <si>
    <t>Транспортировка специалиста (почасовая)</t>
  </si>
  <si>
    <t>Лигирование варикозно-расширенных вен пищевода</t>
  </si>
  <si>
    <t>Клипирование - гемостаз, при гастроскопии</t>
  </si>
  <si>
    <t>Клипирование - гемостаз при колоноскопии</t>
  </si>
  <si>
    <t>Обкалывание источника кровотечения лекарственными препаратами при бронхоскопии</t>
  </si>
  <si>
    <t>Обкалывание источника кровотечения лекарственными препаратами при колоноскопии</t>
  </si>
  <si>
    <t>Обкалывание источника кровотечения лекарственными препаратами при гастроскопии</t>
  </si>
  <si>
    <t>Орошение источника кровотечения гемостатическими и сосудосуживающими препаратами при гастроскопии</t>
  </si>
  <si>
    <t>Орошение источника кровотечения гемостатическими и сосудосуживающими препаратами при колоноскопии</t>
  </si>
  <si>
    <t>Орошение источника кровотечения гемостатическими и сосудосуживающими препаратами при бронхоскопии</t>
  </si>
  <si>
    <t>Эндоскопическая балонная дилятация (ЭБД) пищевода</t>
  </si>
  <si>
    <t>Стерилизация одного инструмента на плазменном стерилизаторе</t>
  </si>
  <si>
    <t>изделие</t>
  </si>
  <si>
    <t>Предстерилизационная очистка инстументов медицинского назначения на моечно-дезинфицирующей машине (Декомат-46)</t>
  </si>
  <si>
    <t xml:space="preserve">Услуги упаковки и стерилизации  медицинского инструмента на паровом стерилизаторе без предстерилизационной очистки инструментов медицинского назначения </t>
  </si>
  <si>
    <t>Услуги упаковки и стерилизации  медицинского инструмента на паровом стерилизаторе (крепированная бумага)</t>
  </si>
  <si>
    <t>Услуги упаковки и стерилизации  медицинского инструмента на паровом стерилизаторе (комбинированный пакет)</t>
  </si>
  <si>
    <t xml:space="preserve">Услуги упаковки и стерилизации  перевязочного набора на паровом стерилизаторе (крепированная бумага)                                </t>
  </si>
  <si>
    <t xml:space="preserve">Услуги упаковки и  стерилизация   перевязочного материалана паровом стерилизаторе (комбинированный пакет)              </t>
  </si>
  <si>
    <t xml:space="preserve">Изготовление и упаковка стерильного материала     </t>
  </si>
  <si>
    <t>цикл</t>
  </si>
  <si>
    <t>набор</t>
  </si>
  <si>
    <t>ЭКСПРЕСС-ЛАБОРАТОРИЯ</t>
  </si>
  <si>
    <t>Транспортные услуги</t>
  </si>
  <si>
    <t>1 час</t>
  </si>
  <si>
    <t>АМБУЛАТОРНО-КОНСУЛЬТАТИВНЫЙ ЦЕНТР</t>
  </si>
  <si>
    <t>Стоимость 1 койко-дня без учета питания и медикаментов - дневной стационар поликлиники</t>
  </si>
  <si>
    <t xml:space="preserve">Стоимость 1 койко-дня без учета медикаментов с завтраком - дневной стационар поликлиники </t>
  </si>
  <si>
    <t xml:space="preserve">Стоимость 1 койко-дня без учета медикаментов с обедом - дневной стационар поликлиники </t>
  </si>
  <si>
    <t xml:space="preserve">Стоимость 1 койко-дня без учета медикаментов с завтраком и обедом - дневной стационар поликлиники </t>
  </si>
  <si>
    <t xml:space="preserve">Стоимость 1 койко-дня без учета медикаментов с полдником - дневной стационар поликлиники </t>
  </si>
  <si>
    <t xml:space="preserve">Стоимость 1 койко-дня без учета медикаментов с завтраком, обедом, полдником - дневной стационар поликлиники </t>
  </si>
  <si>
    <t xml:space="preserve">Стоимость 1 койко-дня без учета медикаментов с ужином - дневной стационар поликлиники </t>
  </si>
  <si>
    <t xml:space="preserve">Стоимость 1 койко-дня без учета медикаментов с учетом завтрака, обеда, полдника, ужина - дневной стационар поликлиники </t>
  </si>
  <si>
    <t>Миниторакотомия с эндовидеоассистированием, экономная резекция образования лёгкого</t>
  </si>
  <si>
    <t>Заместитель председателя правления по финансово-экономическим вопросам</t>
  </si>
  <si>
    <t>Дренирование жидкости под узи контролем</t>
  </si>
  <si>
    <t>КТ кавернозография</t>
  </si>
  <si>
    <t xml:space="preserve">Автопериметрия </t>
  </si>
  <si>
    <t>Бесконтактная тонометрия</t>
  </si>
  <si>
    <t>Лазердисцизия вторичной катаракты (1 глаз)</t>
  </si>
  <si>
    <t>Лазериридопластика  (гониопластика) 1 глаз</t>
  </si>
  <si>
    <t>Лазериридотомия (периферическая иридэктомия) 1 глаз</t>
  </si>
  <si>
    <t>Лазеркоагуляция новообразованных сосудов заднего отрезка (1 глаз)</t>
  </si>
  <si>
    <t>Лазеркоагуляция новообразованных сосудов переднего отрезка (1 глаз)</t>
  </si>
  <si>
    <t>Лазеркоагуляция субретинальной неоваскулярной мембраны (1 глаз)</t>
  </si>
  <si>
    <t>Лазерсинехиотомия (1 глаз)</t>
  </si>
  <si>
    <t>Лазертрабекулопластика (1 глаз)</t>
  </si>
  <si>
    <t>Оптическая когерентная томография</t>
  </si>
  <si>
    <t>Парвазальная лазеркоагуляция сетчатки (1 глаз)</t>
  </si>
  <si>
    <t>Флюоресцентная ангиография без предоставления контраста</t>
  </si>
  <si>
    <t>Фокальная лазеркоагуляция сетчатки по данным ФАГД (1 глаз)</t>
  </si>
  <si>
    <t>Химиоэмболизация опухолей печени</t>
  </si>
  <si>
    <t>Анемизация слизистой оболочки полости носа</t>
  </si>
  <si>
    <t>Вскрытие абсцесса/ фурункула (ЛОР)</t>
  </si>
  <si>
    <t>Пункция паратонзиллярного, заглоточного пространства</t>
  </si>
  <si>
    <t>Продувание слуховых труб катетером с лекарственными препаратами</t>
  </si>
  <si>
    <t>Промывание придаточных пазух носа по Проетцу</t>
  </si>
  <si>
    <t>Лечение на аппарате "Тонзиллор" (1 процедура)</t>
  </si>
  <si>
    <t>Коагуляция доброкачественных новообразований ЛОР-органов</t>
  </si>
  <si>
    <t>Малая операция (вскрытие  отгематомы, атеромы)</t>
  </si>
  <si>
    <t>Удаление серной пробки из одного уха</t>
  </si>
  <si>
    <t>Внутригортанное вливание лекарственных препаратов</t>
  </si>
  <si>
    <t>Перевязка с медикаментами и мазями (ЛОР)</t>
  </si>
  <si>
    <t>Медикаментозное туширование гранул слизистой оболочки задней стенки глотки</t>
  </si>
  <si>
    <t>Эндоскопическое исследование полости носа, носоглотки, верхнечелюстных пазух</t>
  </si>
  <si>
    <t>Эндоскопическое исследование гортани</t>
  </si>
  <si>
    <t>Эндоскопическая отоскопия</t>
  </si>
  <si>
    <t>Видеоэндозапись ЛОР органов</t>
  </si>
  <si>
    <t>Пневмомассаж барабанных перепонок  ( 1процедура)</t>
  </si>
  <si>
    <t>Туалет носа после эндоназальной операции</t>
  </si>
  <si>
    <t>Туалет наружного слухового прохода</t>
  </si>
  <si>
    <t>Туалет уха при хроническом среднем отита</t>
  </si>
  <si>
    <t>Туалет уха после радикальный операции</t>
  </si>
  <si>
    <t>Передняя тампонада носа с гемостатической губкой</t>
  </si>
  <si>
    <t>Передняя тампонада носа без гемостатической губки</t>
  </si>
  <si>
    <t>Задняя тампонада носа (в том числе после кровотечения)</t>
  </si>
  <si>
    <t>Медикаментозное туширование зоны Киссельбаха ( с одной стороны)</t>
  </si>
  <si>
    <t>Промывание верхнечелюстной пазухи носа через соустие с лекарственными веществами</t>
  </si>
  <si>
    <t>Транстимпанальное введение лекарственных препаратов</t>
  </si>
  <si>
    <t>Заушные блокады с лекарственными препаратами (1 процедура)</t>
  </si>
  <si>
    <t>Эндоскопическая синусотомия</t>
  </si>
  <si>
    <t>Аденотомия эндоскопическая</t>
  </si>
  <si>
    <t>УЗДГ нижних носовых раковин</t>
  </si>
  <si>
    <t>Полипотомия носа</t>
  </si>
  <si>
    <t>Рассечение синехии полости носа</t>
  </si>
  <si>
    <t>Стробоскопия</t>
  </si>
  <si>
    <t>Главный экономист отдела планирования и экономического анализа</t>
  </si>
  <si>
    <t>Трепанация ретросигмоидного отдела. Микроваскулярная декомпрессия при невралгии тройничного нерва и гемифациальном спазме</t>
  </si>
  <si>
    <t xml:space="preserve">Фибробронхоскопия      </t>
  </si>
  <si>
    <t>Стволовая склерооблитерация при варикозной болезни нижних конечностей</t>
  </si>
  <si>
    <t>Прессотерапия Lymphastim</t>
  </si>
  <si>
    <t>Определение количественного тропонина I на анализаторе (иммунохимическим методом)</t>
  </si>
  <si>
    <t>Определение количественного D - димер  на анализаторе (экспресс)</t>
  </si>
  <si>
    <t>Определение количественного маркера сепсиса Presepsin (иммунохимический метод)</t>
  </si>
  <si>
    <t>Определение газов  и электролитов крови с добавочными тестами (лактат, глюкоза, карбоксигемоглобин) на анализаторе</t>
  </si>
  <si>
    <t>Исследование тромбоэластограммы крови на анализаторе</t>
  </si>
  <si>
    <t>страховые компании</t>
  </si>
  <si>
    <t>участники, инвалиды ВОВ и лица, приравненные к ним</t>
  </si>
  <si>
    <t xml:space="preserve">Выведение мочи с катетором </t>
  </si>
  <si>
    <t>Запись изображения рентген, КТ,МРТ на оптический СD диск</t>
  </si>
  <si>
    <t>Запись изображения Рентген, КТ,МРТ на оптический DVD диск</t>
  </si>
  <si>
    <t>Интраоперационная полипозиционная рентгенография суставов для ТФГ</t>
  </si>
  <si>
    <t xml:space="preserve">Дакриоцистография </t>
  </si>
  <si>
    <t>Компьютерная томография головного мозга</t>
  </si>
  <si>
    <t>Компьютерная томография шеи</t>
  </si>
  <si>
    <t>КТ-виртуальная бронхоскопия, бронхография</t>
  </si>
  <si>
    <t>Компьютерная томография органов грудной клетки и средостения</t>
  </si>
  <si>
    <t>Компьютерная томография органов брюшной полости и забрюшинного пространства</t>
  </si>
  <si>
    <t>Компьютерная томография органов малого таза</t>
  </si>
  <si>
    <t>Компьютерная томография костно-суставной системы (1 анатомическая зона)</t>
  </si>
  <si>
    <t>Компьютерная томография придаточных пазух носа</t>
  </si>
  <si>
    <t>Компьютерная томография пирамид височных костей</t>
  </si>
  <si>
    <t>Компьютерная томография прочих органов</t>
  </si>
  <si>
    <t>Компьютерная томография толстого кишечника (виртуальная колоноскопия, колонография)</t>
  </si>
  <si>
    <t xml:space="preserve">Компьютерная томография головного мозга с контрастированием </t>
  </si>
  <si>
    <t xml:space="preserve">Компьютерная томография шеи с контрастированием </t>
  </si>
  <si>
    <t xml:space="preserve">Компьютерная томография органов грудной клетки с контрастированием </t>
  </si>
  <si>
    <t xml:space="preserve">Компьютерная томография органов брюшной полости и забрюшинного пространства с контрастированием </t>
  </si>
  <si>
    <t xml:space="preserve">Компьютерная томография органов малого таза с контрастированием </t>
  </si>
  <si>
    <t>Компьютерная томография с контрастированием per os</t>
  </si>
  <si>
    <t>Компьютерно-томографическая ангиография (КТА)</t>
  </si>
  <si>
    <t>Магнитно-резонансная томография головного мозга</t>
  </si>
  <si>
    <t>Магнитно-резонансная томография головного мозга + ангиорежим</t>
  </si>
  <si>
    <t>Магнитно-резонансная томография головного мозга с контрастированием</t>
  </si>
  <si>
    <t>Магнитно-резонансная томография костей/суставов</t>
  </si>
  <si>
    <t>Магнитно-резонансная томография костей/суставов с контрастированием</t>
  </si>
  <si>
    <t>Магнитно-резонансная томография органов брюшной полости и забрюшинного пространства</t>
  </si>
  <si>
    <t>Магнитно-резонансная томография органов брюшной полости и забрюшинного пространства + холангиорежим</t>
  </si>
  <si>
    <t>Магнитно-резонансная томография органов брюшной полости и забрюшинного пространства с контрастированием</t>
  </si>
  <si>
    <t>Магнитно-резонансная томография органов малого таза</t>
  </si>
  <si>
    <t>Магнитно-резонансная томография органов малого таза с контрастированием</t>
  </si>
  <si>
    <t>Магнитно-резонансная томография органов средостения</t>
  </si>
  <si>
    <t>Магнитно-резонансная томография органов средостения с контрастированием</t>
  </si>
  <si>
    <t>Магнитно-резонансная томография позвоночника (1 анатомическая зона)</t>
  </si>
  <si>
    <t>Магнитно-резонансная томография позвоночника с контрастированием (1 анатомическая зона)</t>
  </si>
  <si>
    <t>Магнитно-резонансная томография прочих органов</t>
  </si>
  <si>
    <t xml:space="preserve">Магнитно-резонансная томография прочих органов с контрастированием </t>
  </si>
  <si>
    <t>Магнитно-резонансная томография сердца</t>
  </si>
  <si>
    <t xml:space="preserve">Магнитно-резонансная томография сердца с контрастированием </t>
  </si>
  <si>
    <t xml:space="preserve">Магнитно-резонансная томография энтерография с контрастированием </t>
  </si>
  <si>
    <t xml:space="preserve">Магнитно-резонансная томография с в/в болюсным усилением </t>
  </si>
  <si>
    <t>Рентгенография черепа, две проекции</t>
  </si>
  <si>
    <t>Рентгенография турецкого седла</t>
  </si>
  <si>
    <t>Рентгенография височной кости по Стенверсу, Шюллеру, Майеру односторонняя</t>
  </si>
  <si>
    <t>Рентгенография костей носа</t>
  </si>
  <si>
    <t>Рентгенография шейного отдела позвоночника с функциональными пробами, две проекции</t>
  </si>
  <si>
    <t>Рентгенография поясничного отдела позвоночника с функциональными пробами, две проекции</t>
  </si>
  <si>
    <t>Обзорная рентгенография брюшной полости</t>
  </si>
  <si>
    <t>Ретроградная холецистохолангио-панкреатография</t>
  </si>
  <si>
    <t xml:space="preserve">Рентгенография костей в 2-х пр-циях (лопатки, плеча, предплечья, ребер, грудины, костей стоп и кистей) </t>
  </si>
  <si>
    <t>Рентгенография пяточных костей в 2-х проекциях</t>
  </si>
  <si>
    <t>Рентгеноскопия, рентгенография пищевода</t>
  </si>
  <si>
    <t xml:space="preserve">Рентгенография бронхиального дерева (бронхоскопия, бронхография) </t>
  </si>
  <si>
    <t xml:space="preserve">Фистулография </t>
  </si>
  <si>
    <t>Цистография</t>
  </si>
  <si>
    <t>Экскреторная урография 50,0мл</t>
  </si>
  <si>
    <t>Экскреторная урография 100,0мл</t>
  </si>
  <si>
    <t>ОТДЕЛ ТРАНСФУЗИОЛОГИИ</t>
  </si>
  <si>
    <t>Определение группы   крови по системе АВО моноклональными реагентами (цоликлонами) и резус-фактора крови</t>
  </si>
  <si>
    <t>Определение группы   крови по системе АВО и резус -фактора гелевым методом</t>
  </si>
  <si>
    <t>Определение антиэритроцитарных антител в непрямом тесте Кумбса в ID картах</t>
  </si>
  <si>
    <t>Определение групповой и резус совместимости</t>
  </si>
  <si>
    <t>Проба Кумбса</t>
  </si>
  <si>
    <t>Биопсия яичка</t>
  </si>
  <si>
    <t>Вскрытие паранефрита</t>
  </si>
  <si>
    <t>Иссечение кисты придатка яичка</t>
  </si>
  <si>
    <t>Иссечение крайней плоти - Циркумцизия</t>
  </si>
  <si>
    <t>Иссечение мочевого протока</t>
  </si>
  <si>
    <t>Классическая надлобковая цистостомия</t>
  </si>
  <si>
    <t>Лапароскопическая аденомэктомия</t>
  </si>
  <si>
    <t>Лапароскопическая иссечение кисты почки</t>
  </si>
  <si>
    <t>Лапароскопическая пиелолитотомия</t>
  </si>
  <si>
    <t>Лапароскопическая пиелопластика</t>
  </si>
  <si>
    <t>Лапароскопическая пластика пузырно-влагалищного свища</t>
  </si>
  <si>
    <t>Лапароскопическая простатэктомия</t>
  </si>
  <si>
    <t>Лапароскопическая резекция почки</t>
  </si>
  <si>
    <t>Лапароскопическая уретероцистонеостомия</t>
  </si>
  <si>
    <t>Литотрипсия на аппарате Dornier L.S.  без установки стент-катетера</t>
  </si>
  <si>
    <t>Литотрипсия на аппарате Dornier L.S. с установкой стент-катетера</t>
  </si>
  <si>
    <t>Меатомия уретры</t>
  </si>
  <si>
    <t>Микрохирургическая коррекция искривления полового члена при болезни Пейрони</t>
  </si>
  <si>
    <t>Нефролитотомия</t>
  </si>
  <si>
    <t>Нефропексия</t>
  </si>
  <si>
    <t>Нефроуретерэктомия</t>
  </si>
  <si>
    <t>Нефрэктомия</t>
  </si>
  <si>
    <t>Операция Марамара</t>
  </si>
  <si>
    <t>Орхиэктомия (одно яичко)</t>
  </si>
  <si>
    <t>Открытая биопсия мочеточника</t>
  </si>
  <si>
    <t>Перкутанная эндопиелоломия</t>
  </si>
  <si>
    <t>Радикальная цистэктомия с энтеропластикой (с созданием ортотопического мочевого пузыря) илеумкондуитом по Брикеру или колонкондуитом</t>
  </si>
  <si>
    <t>Трансуретральная биопсия мочевого пузыря</t>
  </si>
  <si>
    <t>Трансуретральная резекция аденомы простаты</t>
  </si>
  <si>
    <t>Трансуретральная резекция образования мочевого пузыря</t>
  </si>
  <si>
    <t>Трансуретральная резекция склероза шейки мочевого пузыря</t>
  </si>
  <si>
    <t>Трансуретральная энуклиация аденомы простаты</t>
  </si>
  <si>
    <t>Трансуретральное иссечение тканей мочевого пузыря</t>
  </si>
  <si>
    <t>Трансуретральное устранение обструкции из мочеточника и почечной лоханки</t>
  </si>
  <si>
    <t>Удаление трансплантированной или отторгнутой почки</t>
  </si>
  <si>
    <t>Уретерокутанеостомия</t>
  </si>
  <si>
    <t>Уретероцистонеостомия</t>
  </si>
  <si>
    <t>Ушивание разрыва мочевого пузыря</t>
  </si>
  <si>
    <t>Ушивание разрыва почки</t>
  </si>
  <si>
    <t>Цистоскопия с установкой набора для дренажа мочевых путей</t>
  </si>
  <si>
    <t>Иммуноферментная диагностика</t>
  </si>
  <si>
    <t>Удаление рецидивирущего  птеригиума</t>
  </si>
  <si>
    <t xml:space="preserve">Устранение птеригиума с пластикой ( при  3 ,4 степени) </t>
  </si>
  <si>
    <t>Блефаропластика верхних век</t>
  </si>
  <si>
    <t>Блефоропластика нижних век</t>
  </si>
  <si>
    <t>Трансконъюнктивальная блефаропластика</t>
  </si>
  <si>
    <t>Интравитреальное введение лекарственного преппарата (без стоимости лекарственного препарата), 1 глаз</t>
  </si>
  <si>
    <t>АНТИГЛАУКОМАТОЗНЫЕ  ОПЕРАЦИИ. Синустрабекуоэктомия с задней скерэктомией (СТЭ + ЗТС)(без стоимости дренажа)</t>
  </si>
  <si>
    <t>Устранение косоглазия с верхним компонентом</t>
  </si>
  <si>
    <t>Пластика  бровей</t>
  </si>
  <si>
    <t>Коррекция птоза: устранение заворота век (один глаз)</t>
  </si>
  <si>
    <t>Коррекция птоза: устранение выворота век (один глаз)</t>
  </si>
  <si>
    <t>Энуклеация глаза (без протезирования)</t>
  </si>
  <si>
    <t>Энуклеация глаза с внутренним протезом</t>
  </si>
  <si>
    <t>Оперативное лечение отслойки сетчатки(пломбирование, циркляж)</t>
  </si>
  <si>
    <t>РЧА опухолей с применением одной иглы</t>
  </si>
  <si>
    <t>РЧА опухолей с применением двух игл</t>
  </si>
  <si>
    <t>РЧА опухолей с применением трёх игл</t>
  </si>
  <si>
    <t>Аппаратный мониторинг пациента - три параметра  (НИАД, пульс, сатурация)</t>
  </si>
  <si>
    <t>Аппаратный мониторинг пациента - пять параметров  (НИАД, пульс, сатурация, ЭКГ, частота дыхания)</t>
  </si>
  <si>
    <t xml:space="preserve">Постановка внутривенного периферического катетера </t>
  </si>
  <si>
    <t xml:space="preserve">Постановка центрального внутривенного однопросветного катетера </t>
  </si>
  <si>
    <t>Постановка центрального внутривенного однопросветного катетера  (Балтон)</t>
  </si>
  <si>
    <t xml:space="preserve">Постановка центрального внутривенного двухпросветного катетера  </t>
  </si>
  <si>
    <t xml:space="preserve">Постановка центрального внутривенного трехпросветного катетера  </t>
  </si>
  <si>
    <t xml:space="preserve">Постановка центрального внутривенного диализного катетера  </t>
  </si>
  <si>
    <t xml:space="preserve">Постановка артериального  катетера  </t>
  </si>
  <si>
    <t xml:space="preserve">Перевязка центрального катетера  </t>
  </si>
  <si>
    <t>Б.Баймуханова</t>
  </si>
  <si>
    <t>Имплантация ЭКС(электро кардио стимулятор) без стоимости самого устройства</t>
  </si>
  <si>
    <t>граждане РК</t>
  </si>
  <si>
    <t>граждане СНГ</t>
  </si>
  <si>
    <t>Аппендэктомия традиционная</t>
  </si>
  <si>
    <t>Аппендэктомия традиционная при  местном перитоните</t>
  </si>
  <si>
    <t>Аппендэктомия традиционная при разлитом перитоните</t>
  </si>
  <si>
    <t>Гернипластика и резекция кишечника при ущемленной грыже (экстренно) без стоимости стента</t>
  </si>
  <si>
    <t>Герниопластика при вентральной грыже</t>
  </si>
  <si>
    <t>Лапароскопическая аппендэктомия при местном перитоните</t>
  </si>
  <si>
    <t>Тиреоидэктомия код</t>
  </si>
  <si>
    <t>Односторонняя лобэктомия щитовидной железы</t>
  </si>
  <si>
    <t>Субтотальная резекция щитовидной железы</t>
  </si>
  <si>
    <t>Иссечение поврежденного участка щитовидной железы</t>
  </si>
  <si>
    <t>Энуклеация кисты или узла щитовидной железы</t>
  </si>
  <si>
    <t>Иссечение подъязычно расположенной щитовидной железы</t>
  </si>
  <si>
    <t>Герниопластика при паховой грыже без сетки</t>
  </si>
  <si>
    <t>Герниопластика при пупочной грыже без сетки</t>
  </si>
  <si>
    <t xml:space="preserve">Лапаротомия. Холедохолитотомия с дренированием холедоха </t>
  </si>
  <si>
    <t>Лапаротомия. Эхинококэктомия печени</t>
  </si>
  <si>
    <t>Ампутация на уровне бедра, голени и фаланги</t>
  </si>
  <si>
    <t xml:space="preserve">Лапаротомия. Наложение билиодигистивного анастомоза </t>
  </si>
  <si>
    <t xml:space="preserve">Лигирование геморроидального узла </t>
  </si>
  <si>
    <t>Сафенэктомия</t>
  </si>
  <si>
    <t>Герниотомия с пластикой с синтетической сеткой (аллопластика)</t>
  </si>
  <si>
    <t>Радикальная мастоктомия молочной железы по Мадену без ИМН</t>
  </si>
  <si>
    <t>Миниторакотомия с эндовидеоассистированием, ушивание буллы лёгкого при пневмоторакс</t>
  </si>
  <si>
    <t>Открытая или видеолапароскопическая ЭКМ* по E. Heller c передней фундопликацией по Dor</t>
  </si>
  <si>
    <t>Открытая или видеолапароскопическая резекция кардии с эзофагогастро-пластикой</t>
  </si>
  <si>
    <t>Лапароскопическая продольная резекция желудка без ИМН</t>
  </si>
  <si>
    <t>Частичная резекция желудка с анастомозом в двенадцатиперстную кишку</t>
  </si>
  <si>
    <t>Резекция желудка по Бильрот I - при желудочной локализации язвы</t>
  </si>
  <si>
    <t>Резекция желудка по Бильрот II - при больших и гигантских язвах с сочетанием нескольких осложнений одновременно</t>
  </si>
  <si>
    <t>Гастротомия и дуоденотомия с прошиванием кровоточащей язвы</t>
  </si>
  <si>
    <t>Субтотальная резекция желудка</t>
  </si>
  <si>
    <t>Открытая экстирпация пищевода с гастропластикой по Черноусову или по Lews</t>
  </si>
  <si>
    <t>Антрумэктомия+СтВ в модификации Бильрот I</t>
  </si>
  <si>
    <t>Дилатация  привратника желудка путем рассечения</t>
  </si>
  <si>
    <t>Анастомоз тонкой кишки в прямокишечную культю</t>
  </si>
  <si>
    <t>Локальное иссечение толстой кишки</t>
  </si>
  <si>
    <t>Частичная резекция толстой кишки</t>
  </si>
  <si>
    <t>Резекция поперечно-ободочной кишки</t>
  </si>
  <si>
    <t>Левая емиколэктомия</t>
  </si>
  <si>
    <t>Удаление сигмовидной кишки (Гартмана)</t>
  </si>
  <si>
    <t>Другая частичная резекция толстой кишки</t>
  </si>
  <si>
    <t>Тонкокишечный анастомоз</t>
  </si>
  <si>
    <t>Временная колостомия</t>
  </si>
  <si>
    <t>Высокий обходной анастомоз</t>
  </si>
  <si>
    <t>Закрытие стомы тонкой кишки</t>
  </si>
  <si>
    <t>Закрытие стомы толстой кишки</t>
  </si>
  <si>
    <t>Другие восстановительные операции на кишечнике</t>
  </si>
  <si>
    <t>Интраабдоминальная  манипуляция   на толстой кишке</t>
  </si>
  <si>
    <t>Эзофагопластика целым желудком</t>
  </si>
  <si>
    <t>Эзофагопластика желудочной трубкой</t>
  </si>
  <si>
    <t>Ушивание разрыва двенадцатиперстной кишки</t>
  </si>
  <si>
    <t>Ушивание разрыва тонкой кишки</t>
  </si>
  <si>
    <t>Ушивание разрыва толстой кишки</t>
  </si>
  <si>
    <t>Другие восстановительные манипуляции на поджелудочной железе</t>
  </si>
  <si>
    <t>Релапаротомия в месте недавней лапаротомии</t>
  </si>
  <si>
    <t>Наложение обходных билиодигестивных анастомозов</t>
  </si>
  <si>
    <t>Лапаротомическая холедохотомия, фиброхолангиоскопия, наружное дренирование холедоха</t>
  </si>
  <si>
    <t>Частичная резекция печени</t>
  </si>
  <si>
    <t>Дренирование абсцесса печени</t>
  </si>
  <si>
    <t>Лобэктомия печени</t>
  </si>
  <si>
    <t>Другой вид анастомоза желчного протока</t>
  </si>
  <si>
    <t>Введение холедогепатической трубки в целях декомпрессии</t>
  </si>
  <si>
    <t>Эндоскопическое введение стента (трубки) в желчный проток</t>
  </si>
  <si>
    <t>Резекция поврежденных тканей печени</t>
  </si>
  <si>
    <t>Расширенная комбинированная гемигепатэктомия при новообразованиях печени без ИМН</t>
  </si>
  <si>
    <t>Открытая абляция поражения печени или ткани</t>
  </si>
  <si>
    <t>Пилородуоденотомия с иссечением или прошиванием кровоточащей язвы + СтВ без ИМН</t>
  </si>
  <si>
    <t>Экстрадуоденизация (выведением язвенного кратера из просвета кишки) при пенетрации +СтВ и пилоропластика</t>
  </si>
  <si>
    <t>Адреналэктомия без ИМН</t>
  </si>
  <si>
    <t>Транссфеноидальной аденомэктомии без ИМН</t>
  </si>
  <si>
    <t>Открытая, видеоассестированная или видеолапароскопическая экстирпация пищевода с гастропластикой по Черноусову или по Lews</t>
  </si>
  <si>
    <r>
      <t>Эндоскопическая или видеоассестированная гастростомия (при неоперабельности</t>
    </r>
    <r>
      <rPr>
        <vertAlign val="superscript"/>
        <sz val="10"/>
        <rFont val="Arial"/>
        <family val="2"/>
      </rPr>
      <t>**</t>
    </r>
    <r>
      <rPr>
        <sz val="10"/>
        <rFont val="Arial"/>
        <family val="2"/>
      </rPr>
      <t xml:space="preserve"> </t>
    </r>
    <r>
      <rPr>
        <sz val="14"/>
        <rFont val="Times New Roman"/>
        <family val="1"/>
      </rPr>
      <t>больных с IVстадей АК)</t>
    </r>
  </si>
  <si>
    <t>Лапароскопическая холедохотомия, фиброхолангиоскопия, наружное дренирование холедоха</t>
  </si>
  <si>
    <t>Эндоскопическое применение внутрижелудочного баллона</t>
  </si>
  <si>
    <t>Лапароскопическое бандажирование желудка</t>
  </si>
  <si>
    <t>Лапароскопическая пликация большой кривизны желудка без ИМН</t>
  </si>
  <si>
    <t>Лапароскопическая продольная (рукавная, трубчатая, sleeve) резекция желудка без ИМН</t>
  </si>
  <si>
    <t>Лапароскопическое гастрошунтирование по Ру без ИМН</t>
  </si>
  <si>
    <t>Минигастрошунтирование (одноанастомозное гастрошунтирование, Ω–образное гастрошунтирование) без ИМН</t>
  </si>
  <si>
    <t>Метод билиопанкреатического шунтирования (операция по N.Scopinaro) без ИМН</t>
  </si>
  <si>
    <t>Билиопанкреатическое шунтирование в модификации Гесса-Марсо (Hess –Marceau) (Biliopancreatic Diversion/Duodenal Switch) без ИМН</t>
  </si>
  <si>
    <t>Другие виды пилоропластики</t>
  </si>
  <si>
    <t>Операция Миллигана-Моргана</t>
  </si>
  <si>
    <t>Иссечение свища в просвет прямой кишки</t>
  </si>
  <si>
    <t>Иссечение свища в просвет прямой кишки с ушиванием сфинктера</t>
  </si>
  <si>
    <t>Иссечение свища с проведением эластичной лигатуры</t>
  </si>
  <si>
    <t>Иссечение  свища с  перемещением  слизисто-подслизистого,  слизисто-мышечного  или полнослойного лоскута прямой кишки в анальный канал</t>
  </si>
  <si>
    <t>Иссечение язвы с последующим медикаментозным лечением</t>
  </si>
  <si>
    <t>Тампонада перфоративного отверстия изолированным участком большого сальника методом Graham</t>
  </si>
  <si>
    <t>Тампонада перфоративного отверстия методом Оппеля-Поликарпова (Cellan–Jones)(при больших каллезных язвах, когда имеются противопоказания к резекции желудка, а ушивание приводит к прорезыванию швов)</t>
  </si>
  <si>
    <t>Дренирование гнойных полостей</t>
  </si>
  <si>
    <t>Удаление очагов инфекционного некроза</t>
  </si>
  <si>
    <t>Удаление внутренних источников контаминации</t>
  </si>
  <si>
    <t>Эндоскопическая ретроградная холангиопанкреатикография</t>
  </si>
  <si>
    <t>Чрескожная чреспеченочная холецистография без ИМН</t>
  </si>
  <si>
    <t>Эндопротезирование желчных протоков (бужирование и  стентирование)</t>
  </si>
  <si>
    <t>Эндоскопическая папиллосфинктеротомия (ЭПСТ) и литоэкстракция</t>
  </si>
  <si>
    <t>Эмболизация селезеночной артерии</t>
  </si>
  <si>
    <t>Чрескожная чреспеченочная холангиостомия или холецистостомия. Чрескожное дренирование полостных образований</t>
  </si>
  <si>
    <t>Замена чреспеченочных дренажей</t>
  </si>
  <si>
    <t>Эмболизация периферических сосудов склерозирующими средствами (варикоцеле, оварикоцеле)</t>
  </si>
  <si>
    <t>Чреспеченочные эндоваскулярные вмешательства (стентирование)</t>
  </si>
  <si>
    <t>Эндоваскулярная баллонная дилатация  желчных протоков</t>
  </si>
  <si>
    <t>Катетеризация периферических сосудов для длительной инфузионной терапии</t>
  </si>
  <si>
    <t>Имплантация (коррекция) PICC</t>
  </si>
  <si>
    <t>Имплантация (коррекция) сосудистого порта</t>
  </si>
  <si>
    <t>Имплантация  кавафильтра</t>
  </si>
  <si>
    <t>Удаление кавафильтра</t>
  </si>
  <si>
    <t>Трансъюгулярное чреспеченочное портосистемное шунтирование</t>
  </si>
  <si>
    <t>ЛОР ОПЕРАЦИИ</t>
  </si>
  <si>
    <t>ОТДЕЛ РЕАНИМАЦИИ И АНЕСТЕЗИИ</t>
  </si>
  <si>
    <t>ОТДЕЛ  ЛУЧЕВОЙ ДИАГНОСТИКИ</t>
  </si>
  <si>
    <t>ЦЕНТРАЛИЗОВАННАЯ СТЕРИЛИЗАЦИЯ</t>
  </si>
  <si>
    <t>СОМАТИЧЕСКИЙ ОТДЕЛ</t>
  </si>
  <si>
    <t>ГИНЕКОЛОГИЧЕСКИЙ ОТДЕЛ</t>
  </si>
  <si>
    <t>ОТДЕЛ МИКРОХИРУРГИИ ГЛАЗА</t>
  </si>
  <si>
    <t>граждане дальнего зарубежья</t>
  </si>
  <si>
    <t>ЭНДОСКОПИЧЕСКИЙ ОТДЕЛ</t>
  </si>
  <si>
    <t>ОТДЕЛ ЭКСТРОКОРПОРАЛЬНОЙ ГЕМОКОРРЕКЦИИ</t>
  </si>
  <si>
    <t>ПАТОМОРФОЛОГИЧЕСКИЙ  ОТДЕЛ</t>
  </si>
  <si>
    <t>УРОЛОГИЧЕСКИЙ ОТДЕЛ</t>
  </si>
  <si>
    <t>КАРДИОЛОГИЧЕСКИЙ ОТДЕЛ (ЭФИ-лаб.)</t>
  </si>
  <si>
    <t>Врач</t>
  </si>
  <si>
    <t>Специализация</t>
  </si>
  <si>
    <t>Ахметжанов Ардак Халелович</t>
  </si>
  <si>
    <t>Гинеколог</t>
  </si>
  <si>
    <t>Пак Алексей Михайлович</t>
  </si>
  <si>
    <t>Пульмонолог</t>
  </si>
  <si>
    <t>Криворучко Наталья Алексеевна</t>
  </si>
  <si>
    <t>Ревматолог</t>
  </si>
  <si>
    <t>Тамабаева Ляззат Жанбековна</t>
  </si>
  <si>
    <t>Гастроэнтеролог</t>
  </si>
  <si>
    <t xml:space="preserve">Увеличивающая маммопластика (аугментация) двухсторонняя (I категория сложности) </t>
  </si>
  <si>
    <t xml:space="preserve">Увеличивающая маммопластика (аугментация) двухсторонняя (II категория сложности) </t>
  </si>
  <si>
    <t xml:space="preserve">Увеличивающая маммопластика (аугментация) двухсторонняя (III категория сложности) </t>
  </si>
  <si>
    <t xml:space="preserve">Увеличивающая маммопластика (аугментация) односторонняя (I категория сложности) </t>
  </si>
  <si>
    <t xml:space="preserve">Увеличивающая маммопластика (аугментация) односторонняя (II категория сложности) </t>
  </si>
  <si>
    <t xml:space="preserve">Увеличивающая маммопластика (аугментация) односторонняя (III категория сложности) </t>
  </si>
  <si>
    <t xml:space="preserve">Мастопексия (подтяжка груди) двухсторонняя (I категория сложности) </t>
  </si>
  <si>
    <t xml:space="preserve">Мастопексия (подтяжка груди) двухсторонняя (II категория сложности) </t>
  </si>
  <si>
    <t xml:space="preserve">Мастопексия (подтяжка груди) двухсторонняя (III категория сложности) </t>
  </si>
  <si>
    <t xml:space="preserve">Мастопексия (подтяжка груди) односторонняя (I категория сложности) </t>
  </si>
  <si>
    <t xml:space="preserve">Мастопексия (подтяжка груди) односторонняя (II категория сложности) </t>
  </si>
  <si>
    <t xml:space="preserve">Мастопексия (подтяжка груди) односторонняя (III категория сложности) </t>
  </si>
  <si>
    <t>Реконструкция молочных желез (импланты и экспандеры) двухсторонняя (I категория сложности)</t>
  </si>
  <si>
    <t>Реконструкция молочных желез (импланты и экспандеры) двухсторонняя (II категория сложности)</t>
  </si>
  <si>
    <t>Реконструкция молочных желез (импланты и экспандеры) двухсторонняя (III категория сложности)</t>
  </si>
  <si>
    <t>Реконструкция молочных желез (импланты и экспандеры) односторонняя (I категория сложности)</t>
  </si>
  <si>
    <t>Реконструкция молочных желез (импланты и экспандеры) односторонняя (II категория сложности)</t>
  </si>
  <si>
    <t>Реконструкция молочных желез (импланты и экспандеры) односторонняя (III категория сложности)</t>
  </si>
  <si>
    <t>Замена имплантанта молочной железы (I категория сложности)</t>
  </si>
  <si>
    <t>Замена имплантанта молочной железы (II категория сложности)</t>
  </si>
  <si>
    <t>Замена имплантанта молочной железы (III категория сложности)</t>
  </si>
  <si>
    <t>Радикальная мастэктомия с одномоментной реконструкцией имплантами I категории сложности</t>
  </si>
  <si>
    <t>Радикальная мастэктомия с одномоментной реконструкцией имплантами II категории сложности</t>
  </si>
  <si>
    <t>Радикальная мастэктомия с одномоментной реконструкцией имплантами III категории сложности</t>
  </si>
  <si>
    <t>Радикальная мастэктомия с одномоментной реконструкцией имплантами IV категории сложности</t>
  </si>
  <si>
    <t>Эксцизионная биопсия опухолей молочной железы/лимфоузлов и др. I категории сложности</t>
  </si>
  <si>
    <t>Эксцизионная биопсия опухолей молочной железы/лимфоузлов и др. II категории сложности</t>
  </si>
  <si>
    <t>Эксцизионная биопсия опухолей молочной железы/лимфоузлов и др. III категории сложности</t>
  </si>
  <si>
    <t>Схема лечения ЗПП</t>
  </si>
  <si>
    <t>АЛЛЕРГОЛОГ</t>
  </si>
  <si>
    <t>Лекарственная проба</t>
  </si>
  <si>
    <t>Миофасциальная новокоиновая блокада</t>
  </si>
  <si>
    <t>ОТДЕЛ ИНТЕРВЕНЦИОННОЙ КАРДИОЛОГИИ</t>
  </si>
  <si>
    <t>Артериография периферических артерий (верхних, нижних конечностей), почечных,   артерий</t>
  </si>
  <si>
    <t xml:space="preserve">Аортография </t>
  </si>
  <si>
    <t>Ангиопульмонография</t>
  </si>
  <si>
    <t>Баллонная ангиопластика  коронарных артерий (без стоимости стента, баллона)</t>
  </si>
  <si>
    <t>Зондирование полостей сердца</t>
  </si>
  <si>
    <t>Реваскуляризация хронических окклюзий коронарных артерий (без стоимости стента, баллона)</t>
  </si>
  <si>
    <t>Стентирование коронарной артерии (без стоимости стента, баллонов)</t>
  </si>
  <si>
    <t>Стентирование сонных артерий (без стоимости стента,баллонов и фильтра)</t>
  </si>
  <si>
    <t>Стентирование периферических атерий( верхних, нижних конечностей),почечных, подключичных артерий (без стоимости стента и баллонов)</t>
  </si>
  <si>
    <t>Установка кава-фильтра (без стоимости кава-фильтра)</t>
  </si>
  <si>
    <t>Установка  стентграфта в брюшной отдел аорты</t>
  </si>
  <si>
    <t>Установка торакально аортального стентграфта (без стоимости ИМН)</t>
  </si>
  <si>
    <t>Эмболизация маточных артерий (без ИМН)</t>
  </si>
  <si>
    <t>Эмболизация  артерий простаты</t>
  </si>
  <si>
    <t>Эндоваскулярная замена аортального клапана (без стоимости ИМН)</t>
  </si>
  <si>
    <t>УЗДГ-брах.цефального ствола</t>
  </si>
  <si>
    <t>Дуоденоскопия</t>
  </si>
  <si>
    <t>Инструментальная ревизия желчных протоков</t>
  </si>
  <si>
    <t>Интубация трахеи</t>
  </si>
  <si>
    <t>Тотальная видеоколоноскопия</t>
  </si>
  <si>
    <t>Удаление инородных тел  ЖКТ и ВДП</t>
  </si>
  <si>
    <t>Установка гастростомы</t>
  </si>
  <si>
    <t>Эндоскопическая фотография</t>
  </si>
  <si>
    <t xml:space="preserve">Эндоскопическая  установка назобилиарного дренажа </t>
  </si>
  <si>
    <t>Эндоскопическая полипектомия для 1 полипа более 2 см в диаметре</t>
  </si>
  <si>
    <t>Эндоскопическая полипектомия для 1 полипа до 2 см в диаметре</t>
  </si>
  <si>
    <t xml:space="preserve">Эндоскопическое рассечение рубцовых стриктур, реканализация    </t>
  </si>
  <si>
    <t>А - Сканирование</t>
  </si>
  <si>
    <t>В -  Сканирование</t>
  </si>
  <si>
    <t>Кератометрия, 1 глаз</t>
  </si>
  <si>
    <t>Пахиметрия, 1 глаз</t>
  </si>
  <si>
    <t>Рентгенография суставов в 2-х проекциях (плечевой,локтевой,лучезапястный, тазобедренный, коленный, илеосакральных сочленений,голеностопный )</t>
  </si>
  <si>
    <t>Рентгеноскопия, рентгенография желудка и двенадцатиперстной кишки</t>
  </si>
  <si>
    <t>Компьютерная томография энтерография с контрастированием per os</t>
  </si>
  <si>
    <t>Компьютерная томография энтерография с контрастированием per os + в/в болюсное контрастирование</t>
  </si>
  <si>
    <t>Магнитно-резонансная томография молочных желез с в/в болюсным контрастированием</t>
  </si>
  <si>
    <t>Экстракапсуярная экстракция катаракты с импантацией  ИОЛ (без стоимости ИОЛ), 1 глаз</t>
  </si>
  <si>
    <t>Имплантация факичной ИОЛ  (сферическая 1 глаз, без стоимости ИОЛ)</t>
  </si>
  <si>
    <t>АНТИГЛАУКОМАТОЗНЫЕ  ОПЕРАЦИИ. Синустрабекуоэктомия + базальная иридэктомия (без стоимости дренажа), 1 глаз</t>
  </si>
  <si>
    <t>Антиглаукоматозная операция с имплантацией дренажа (без стоимости дренажа), 1 глаз</t>
  </si>
  <si>
    <t>Алколизация цилиарного узла, 1 глаз</t>
  </si>
  <si>
    <t>Устранение косоглазия</t>
  </si>
  <si>
    <t>Удаление мелких новообразований на коже век (индивидуально) в зависимости от множественности, 1 глаз</t>
  </si>
  <si>
    <t>Удаление ксантелазм  век в зависимости от множественности</t>
  </si>
  <si>
    <t>Удаление  кисты конъюнктивы, пингвекулы, 1 глаз</t>
  </si>
  <si>
    <t xml:space="preserve">Расширение слезной точки </t>
  </si>
  <si>
    <t>Энуклеация глаза с наружным протезом (без стоимости протеза)</t>
  </si>
  <si>
    <t xml:space="preserve">Факоэмульсификация катаракты с имплантацией монофакальной ИОЛ ( без стоимости ИОЛ), 1 глаз </t>
  </si>
  <si>
    <t xml:space="preserve">Факоэмульсификация катаракты с имплантацией монофакальной торической  ИОЛ ( без стоимости ИОЛ),1 глаз  </t>
  </si>
  <si>
    <t xml:space="preserve">Факоэмульсификация катаракты с имплантацией мультифакальной торической  ИОЛ ( без стоимости ИОЛ), 1 глаз  </t>
  </si>
  <si>
    <t>Факоэмульсификация катаракты с имплантацией мультифакальной ИОЛ  (без стоимости ИОЛ), 1 глаз</t>
  </si>
  <si>
    <t>Удаление  халазиона</t>
  </si>
  <si>
    <t>Удаление  птеригиума, 1 глаз</t>
  </si>
  <si>
    <t>В - Сканирование</t>
  </si>
  <si>
    <t>Субтеноновое введение лекарственного препарата (без  стоимости препарата)</t>
  </si>
  <si>
    <t>Устранение дефекта межжелудочковой перегородки с помощью протеза</t>
  </si>
  <si>
    <t>Устранение дефекта межжелудочковой перегородки путем протезирования, закрытым методом</t>
  </si>
  <si>
    <t>Устранение дефекта межпредсердной перегородки при помощи тканевого трансплантата</t>
  </si>
  <si>
    <t>Устранение дефекта формирования перегородки атриовентрикулярного канала при помощи тканевого трансплантата</t>
  </si>
  <si>
    <t>Полное восстановление тетрады Фалло</t>
  </si>
  <si>
    <t>Полное восстановление аномального соединения легочных вен</t>
  </si>
  <si>
    <t>Системно-легочный шунт</t>
  </si>
  <si>
    <t>Закрытая сердечная вальвулотомия, клапан легочного ствола</t>
  </si>
  <si>
    <t>Устранение дефекта межпредсердной перегородки с помощью протеза, закрытым методом</t>
  </si>
  <si>
    <t>Эндоваскулярное закрытие открытого артериального протока окклюдером</t>
  </si>
  <si>
    <t>Г.Кожахметова</t>
  </si>
  <si>
    <t>"______ " ______________  2020 г.</t>
  </si>
  <si>
    <t>Определение глобулинсвязывающего полового гормона  (ГСПГ) в сыворотке крови методом иммунохемилюминесценции</t>
  </si>
  <si>
    <t>Определение суммарных антител к циклическим цитруллиновым пептидам (АЦПП) в сыворотке крови ИФА-методом</t>
  </si>
  <si>
    <t>Высокообъемный высокоселективный плазмообмен с плазмафракционатором Evaclio ЕС 2С-20 на аппарате "Dialog +"</t>
  </si>
  <si>
    <t>Высокообъемный высокоселективный плазмообмен с плазмафракционатором Evaclio ЕС 2С-20 "Diaрact CRRT" на аппарате "Diaрact CRRT"</t>
  </si>
  <si>
    <t>Бандинг легочной артерии (без стоимости инвазивной диагностики и дорогостоящих лекарственных препаратов)</t>
  </si>
  <si>
    <t>Оформление санаторно-курортной карты</t>
  </si>
  <si>
    <t xml:space="preserve">ОТДЕЛ ОБЩЕЙ И ТОРАКАЛЬНОЙ ХИРУРГИИ </t>
  </si>
  <si>
    <t>Декортикация легкого (без стоимости ИМН)</t>
  </si>
  <si>
    <t>Лобэктомия легкого (без стоимости ИМН)</t>
  </si>
  <si>
    <t>Торакоскопическая лобэктомия легкого (без стоимости ИМН)</t>
  </si>
  <si>
    <t>Полная пневмонэктомия (без стоимости ИМН)</t>
  </si>
  <si>
    <t>Торакапластика (без стоимости ИМН)</t>
  </si>
  <si>
    <t>Видеоторакоскопическое ушивание буллы легкого с эктраплевральным пневолизиоми миниторакотомном доступом (без стоимости ИМН)</t>
  </si>
  <si>
    <t>Ушивание разрыва диафрагмы (без стоимости ИМН)</t>
  </si>
  <si>
    <t>Закрытие фистулы диафрагмы (без стоимости ИМН)</t>
  </si>
  <si>
    <t>Резекция сегмента легкого (без стоимости ИМН)</t>
  </si>
  <si>
    <t>Торакоскопическая плевральная биопсия (без стоимости ИМН)</t>
  </si>
  <si>
    <t>Реторакотомия (без стоимости ИМН)</t>
  </si>
  <si>
    <t>Ушивание разрыва легкого (без стоимости ИМН)</t>
  </si>
  <si>
    <t>Тимэктомия (без стоимости ИМН)</t>
  </si>
  <si>
    <t>Закрытие фистулы бронха (без стоимости ИМН)</t>
  </si>
  <si>
    <t>Диагностическая торакотомия (без стоимости ИМН)</t>
  </si>
  <si>
    <t>Медиастиноскопия (без стоимости ИМН)</t>
  </si>
  <si>
    <t>Открытая биопсия средостения (без стоимости ИМН)</t>
  </si>
  <si>
    <t>Торакоскопическая резекция легкого (кист, доброкачественных опухолей), ушивание разрыва (без стоимости ИМН)</t>
  </si>
  <si>
    <t>Торакоскопическая биопсия органов грудной клетки</t>
  </si>
  <si>
    <t>Торакоскопическое удаление опухоли заднего средостения (невриномы, липомы)- без стоимости ИМН</t>
  </si>
  <si>
    <t>Другие диагностические манипуляции на средотения</t>
  </si>
  <si>
    <t>Иссечение или деструкциия поврежденного участка грудной стенки (без стоимости ИМН)</t>
  </si>
  <si>
    <t>Другие виды иссечения плевры (без стоимости ИМН)</t>
  </si>
  <si>
    <t>Закрытие торакостомы (без стоимости ИМН)</t>
  </si>
  <si>
    <t>Другие восстановительные операции на грудной стенке (без стоимости ИМН)</t>
  </si>
  <si>
    <t>Другие виды восстановительных операций на диафрагме (без стоимости ИМН)</t>
  </si>
  <si>
    <t>Открытая биопсия легкого (без стоимости ИМН)</t>
  </si>
  <si>
    <t>Эмболизация селезеночной артерии (без стоимости ИМН)</t>
  </si>
  <si>
    <t>Чрескожная чреспеченочная холангиостомия или холецистостомия. Чрескожное дренирование полостных образований (без стоимости ИМН)</t>
  </si>
  <si>
    <t>Замена чреспеченочных дренажей (без стоимости ИМН)</t>
  </si>
  <si>
    <t>Эмболизация периферических сосудов склерозирующими средствами (варикоцеле, оварикоцеле) - без стоимости ИМН</t>
  </si>
  <si>
    <t>Чреспеченочные эндоваскулярные вмешательства (стентирование) - без стоимости ИМН</t>
  </si>
  <si>
    <t>Эндоваскулярная баллонная дилатация  желчных протоков (без стоимости ИМН)</t>
  </si>
  <si>
    <t>Катетеризация периферических сосудов для длительной инфузионной терапии (без стоимости ИМН)</t>
  </si>
  <si>
    <t>Имплантация (коррекция) PICC - без стоимости ИМН</t>
  </si>
  <si>
    <t>Имплантация (коррекция) сосудистого порта - без стоимости ИМН</t>
  </si>
  <si>
    <t>Имплантация  кавафильтра (без стоимости ИМН, Кава-фильтра)</t>
  </si>
  <si>
    <t>Удаление кавафильтра (без стоимости ИМН, комплекта для удаления кава-фильтра)</t>
  </si>
  <si>
    <t>Трансъюгулярное чреспеченочное портосистемное шунтирование (без стоимости ИМН, стент-графт ТИПС)</t>
  </si>
  <si>
    <t>РЧА опухолей (без стоимости ИМН)</t>
  </si>
  <si>
    <t>Химиоэмболизация опухолей печени (без стоимости ИМН)</t>
  </si>
  <si>
    <t>Иглорефлексотерапия</t>
  </si>
  <si>
    <t>сеанс</t>
  </si>
  <si>
    <t>Эхокардиография</t>
  </si>
  <si>
    <t>Трансректальное УЗИ  предстательной железы и мочевого пузыря с определением остаточной мочи</t>
  </si>
  <si>
    <t>Трансректальное УЗИ  предстательной железы без определения остаточной мочи</t>
  </si>
  <si>
    <t>Аутоиммунная диагностика</t>
  </si>
  <si>
    <t>Диффузные болезни соединительной ткани (ДБСТ) и Антифосфолипидный синдром (АФС)</t>
  </si>
  <si>
    <t>Антинуклеарный фактор на клеточной линии HEp-2 (АНФ)</t>
  </si>
  <si>
    <t>Определение высокоаффинных антител к дсДНК на клетках C. Luciliae</t>
  </si>
  <si>
    <t>Скрининг болезней соединительной ткани АНФ и ANA-скрин: дсДНК, Sm, рибосомы, гистоны, RNP, SS-A 60 kDa, SS-A 52 kDa, SS-B, Scl-70, CENP-B и Jo-1</t>
  </si>
  <si>
    <t>Развернутая диагностика антифосфолипидного синдрома: АНФ, Антифосфолипидные антитела раздельно IgG и IgM (10 антигенов- кардиолипин, фосфатидная кислота, фосфатидилхолин</t>
  </si>
  <si>
    <t>Обследование при СКВ : дсДНК и АНФ и Антифосфолипидные антитела IgG и IgM (10 антигенов- кардиолипин, фосфатидная кислота, фосфатидилхолин, фосфатидилэтаноламин, фосфатидилглицерин</t>
  </si>
  <si>
    <t>Ревматоидный артрит и поражения суставов</t>
  </si>
  <si>
    <t>Скрининг ревматоидного артрита (anti-ССP и РФ)</t>
  </si>
  <si>
    <t>Развернутая серология ревматоидного артрита (АНФ и anti-ССР/ АЦЦП и РФ)</t>
  </si>
  <si>
    <t>Антитела к циклическому цитруллин-содержащему пептиду (anti-ССP/АЦЦП)</t>
  </si>
  <si>
    <t>Аутоимунное исследование ревматоидного фактора (РФ)</t>
  </si>
  <si>
    <t>Васкулиты и аутоиммунные поражения почек</t>
  </si>
  <si>
    <t>Дифференциальная диагностика быстропрогрессирующего гломерулонефрита и васкулитов: Антитела к базальной мембране клубочка (БМК), анти-ПР3, анти-MPO</t>
  </si>
  <si>
    <t>Антитела к миелопероксидазе (анти–МРО)</t>
  </si>
  <si>
    <t>Антитела к протеиназе -3 (анти PR-3)</t>
  </si>
  <si>
    <t>Диагностика аутоиммунного поражения почек: АНФ, БМК и анти-ПР3, анти-MPO</t>
  </si>
  <si>
    <t>Аутоиммунные поражения печени и ЖКТ</t>
  </si>
  <si>
    <t xml:space="preserve">Скрининг аутоиммунных заболеваний ЖКТ: АНФ и определениe антиядерных, антимитохондриальных, антигладкомышечных, антипариетальных антител (ANA/AMA/ASMA/APCA) метод непрямой </t>
  </si>
  <si>
    <t xml:space="preserve">Скрининг аутоиммунного поражения печени:  АНФ, определение антител IgG 
к M2, gp210, sp100, LKM1, LC1, SLA и F-актину   </t>
  </si>
  <si>
    <t>Аутоиммунные неврологические заболевания</t>
  </si>
  <si>
    <t xml:space="preserve">Развернутое обследование при полиневритах ( АНФ, ANA-скрин: дсДНК, Sm, рибосомы, гистоны, RNP, SS-A 60 kDa, SS-A 52 kDa, SS-B, Scl-70, CENP-B и Jo-1 и анти-GM1,GM2, GM3, GD1a, GD1b, GQ1b, GT1b класса IgG)к M2, gp210, sp100, LKM1, LC1, SLA и F-актину   </t>
  </si>
  <si>
    <t>Тест для диагностики полинейропатий антитела к ганглиозидам классов IgG/IgM (анти-GM1,GM2, GM3, GD1a, GD1b, GQ1b, GT1b)</t>
  </si>
  <si>
    <t>Тест для диагностики миастении. Антитела к ацетилхолиновым рецепторам АхР (AchR)</t>
  </si>
  <si>
    <t>Аутоиммунные эндокринопатии</t>
  </si>
  <si>
    <t>Диагностика диабета 1 типа.Скрининг aнтител к островковым клеткам (ICA)</t>
  </si>
  <si>
    <t>Лапароскопическая фундопликация (без стоимости ИМН)</t>
  </si>
  <si>
    <t>Отдел китайской медицины</t>
  </si>
  <si>
    <t>Иглотерапия</t>
  </si>
  <si>
    <t>Стимуляция микротоком</t>
  </si>
  <si>
    <t>Прогревание электромагнитной TDP лампой</t>
  </si>
  <si>
    <t>Лечение банками</t>
  </si>
  <si>
    <t>Аурикулотерапия (стимуляция точек ушной раковины)</t>
  </si>
  <si>
    <t>Моксотерапия  (прижигание полынными сигарами)</t>
  </si>
  <si>
    <t>Точечное кровоиспускание</t>
  </si>
  <si>
    <t xml:space="preserve">Массаж головы </t>
  </si>
  <si>
    <t xml:space="preserve">Массаж шеи </t>
  </si>
  <si>
    <t xml:space="preserve">Массаж шейно-воротниковой зоны </t>
  </si>
  <si>
    <t xml:space="preserve">Массаж верхней конечности </t>
  </si>
  <si>
    <t xml:space="preserve">Массаж спины </t>
  </si>
  <si>
    <t xml:space="preserve">Массаж пояснично-крестцовой области </t>
  </si>
  <si>
    <t xml:space="preserve">Массаж области позвоночника </t>
  </si>
  <si>
    <t xml:space="preserve">Массаж спины и поясницы </t>
  </si>
  <si>
    <t xml:space="preserve">Массаж стопы и голени </t>
  </si>
  <si>
    <t>Транспортировка больных медицинским специализированным автотранспортом без сопровождения город Нурсултан</t>
  </si>
  <si>
    <t xml:space="preserve">Транспортировка больных медицинским специализированным автотранспортом без сопровождения за пределы города Нурсултан </t>
  </si>
  <si>
    <t>Транспортировка больных специализированным автотранспортом с медицинским сопровождением в городе Нурсултан</t>
  </si>
  <si>
    <t>Транспортировка больных специализированным автотранспортом с медицинским сопровождением за пределы города Нурсултан</t>
  </si>
  <si>
    <t xml:space="preserve">Вентрикулостомия </t>
  </si>
  <si>
    <t>Дренирование абсцесса печени и/или  Чрезкожная аспирация печени</t>
  </si>
  <si>
    <t xml:space="preserve"> Репродуктивные гормоны</t>
  </si>
  <si>
    <t>Определение соматотропного гормона (СТГ) в сыворотке крови ИФА-методом</t>
  </si>
  <si>
    <t>Определение микроальбумина в моче ИФА-методом</t>
  </si>
  <si>
    <t>Определение альдостерона в сыворотке крови методом иммунохемилюминисценции</t>
  </si>
  <si>
    <t>Определение антинуклеарных аутоантител (ANA) в сыворотке крови методом иммунохемилюминисценции</t>
  </si>
  <si>
    <t>Определение суммарных анти-фосфолипидных антител методом иммунохемилюминисценции</t>
  </si>
  <si>
    <t>Определение антинейтрофильных цитоплазматических Ig G (ANCA combi) в сыворотке крови методом иммунохемилюминисценции</t>
  </si>
  <si>
    <t>Определение антител к экстрагируемым ядерным антигенам (ENA) в сыворотке крови методом иммунохемилюминисценции</t>
  </si>
  <si>
    <t>Определение митохондриальных аутоантител (AMA M2) в сыворотке крови методом иммунохемилюминисценции</t>
  </si>
  <si>
    <t>Денатурированная ДНК (одноцепочная)</t>
  </si>
  <si>
    <t>Определение антител к двуспиральной (неденатурированной) ДНК в сыворотке крови ИФА-методом</t>
  </si>
  <si>
    <t>Определение Ig M к вирусу гепатита D в сыворотке крови ИФА-методом</t>
  </si>
  <si>
    <t>Определение суммарных антител к Opisthorchis felineus (описторхис фелинеус) и Opisthorchis viverrini (описторхис виверрини)(описторхоз) в сыворотке крови ИФА-методом</t>
  </si>
  <si>
    <t>Определение суммарных антител к Giardia intestinalis (гиардиа интестиналис) (лямблиоз) в сыворотке крови ИФА-методом</t>
  </si>
  <si>
    <t>Определение антител к Echinococcus (эхинококкус) (эхинококкоз) в сыворотке крови ИФА-методом- качественное</t>
  </si>
  <si>
    <t>Определение антител к Echinococcus  (эхинококкоз) в сыворотке крови ИФА-методом- количественное</t>
  </si>
  <si>
    <t xml:space="preserve"> Иммунограмма  </t>
  </si>
  <si>
    <t>Иммуннограмма стандартная 1 (показатели клеточного, гуморального иммунитета, иммуноглобулин Е, фагоцитарная активность лейкоцитов) методом проточной цитофлуориметрии</t>
  </si>
  <si>
    <t>Иммуннограмма 2 (показатели клеточного, гуморального иммунитета ) методом проточной цитофлуориметрии</t>
  </si>
  <si>
    <t>Иммунофенотипирование «панель для определения иммунного статуса (6 пар)» в крови методом проточной цитофлуориметрии</t>
  </si>
  <si>
    <t>Иммунофенотипирование Fagotest в крови методом проточной цитофлуориметрии</t>
  </si>
  <si>
    <t xml:space="preserve"> Метод ИХЭЛ</t>
  </si>
  <si>
    <t>Определение тиреотропного гормона (ТТГ) в сыворотке крови методом иммунохемилюминесценции</t>
  </si>
  <si>
    <t>Определение общего трииодтиронина (T3) в сыворотке крови методом иммунохемилюминесценции</t>
  </si>
  <si>
    <t>Определение общего тироксина (T4) в сыворотке крови методом иммунохемилюминесценции</t>
  </si>
  <si>
    <t>Определение свободного трийодтиронина (T3) в сыворотке крови методом иммунохемилюминесценции</t>
  </si>
  <si>
    <t>Определение свободного тироксина (T4) в сыворотке крови методом иммунохемилюминесценции</t>
  </si>
  <si>
    <t>Определение ферритина в сыворотке крови методом иммунохемилюминисценции</t>
  </si>
  <si>
    <t>Определение кортизола в сыворотке крови методом иммунохемилюминесценции</t>
  </si>
  <si>
    <t>Определение лютеинизирующий гормон (ЛГ) в сыворотке крови методом иммунохемилюминесценции</t>
  </si>
  <si>
    <t>Определение фолликулостимулирующий гормон (ФСГ) в сыворотке крови методом иммунохемилюминесценции</t>
  </si>
  <si>
    <t>Определение прогестерона в сыворотке крови методом иммунохемилюминесценции</t>
  </si>
  <si>
    <t>Определение тестостерона в сыворотке крови методом иммунохемилюминесценции</t>
  </si>
  <si>
    <t>Определение свободного тестостерона в сыворотке крови методом иммунохемилюминесценции</t>
  </si>
  <si>
    <t>Определение пролактина в сыворотке крови методом иммунохемилюминесценции</t>
  </si>
  <si>
    <t>Определение эстрадиола в сыворотке крови методом иммунохемилюминесценции</t>
  </si>
  <si>
    <t>Определение дегидроэпиандростерона (ДГЭА) в сыворотке крови методом иммунохемилюминесценции</t>
  </si>
  <si>
    <t>Определение адренокортикотропный гормон (АКТГ) в сыворотке крови методом иммунохемилюминесценции</t>
  </si>
  <si>
    <t>Определение антител к инсулину в сыворотке крови методом иммунохемилюминисценции</t>
  </si>
  <si>
    <t>Определение Ig M к вирусу гепатита A в сыворотке крови методом иммунохемилюминесценции</t>
  </si>
  <si>
    <t>Определение HBsAg поверхностный вируса гепатита B  в сыворотке крови методом иммунохемилюминесценции</t>
  </si>
  <si>
    <t>Определение HBeAg вируса гепатита B в сыворотке крови методом иммунохемилюминесценции</t>
  </si>
  <si>
    <t>Определение антител к HBeAg вируса гепатита B в сыворотке крови методом иммунохемилюминесценции</t>
  </si>
  <si>
    <t>Определение суммарных антител к HBsAg вируса гепатита B в сыворотке крови методом иммунохемилюминисценции</t>
  </si>
  <si>
    <t>Определение Ig M к HBcAg вируса гепатита B в сыворотке крови методом иммунохемилюминисценции</t>
  </si>
  <si>
    <t>Определение суммарных антител к HBcAg вируса гепатита B в сыворотке крови методом иммунохемилюминисценции</t>
  </si>
  <si>
    <t>Определение Ig G к вирусу гепатита C в сыворотке крови методом иммунохемилюминисценции</t>
  </si>
  <si>
    <t>Определение альфафетопротеина (АФП) в сыворотке крови методом иммунохемилюминесценции</t>
  </si>
  <si>
    <t>Определение ракового эмбрионального антигена (РЭА) в сыворотке крови методом иммунохемилюминесценции</t>
  </si>
  <si>
    <t>Определение хорионического гонадотропина человека (ХГЧ) в сыворотке крови методом иммунохемилюминесценции</t>
  </si>
  <si>
    <t>Определение антител к тиреопероксидазе (а-ТПО) в сыворотке крови методом иммунохемилюминесценции</t>
  </si>
  <si>
    <t>Определение паратиреоидного гормона в сыворотке крови методом иммунохемилюминесценции</t>
  </si>
  <si>
    <t>Определение C-пептида в сыворотке крови методом иммунохемилюминесценции</t>
  </si>
  <si>
    <t>Определение общего простат-специфического антигена (ПСА) в сыворотке крови методом иммунохемилюминесценции</t>
  </si>
  <si>
    <t>Определение свободного F-простат-специфический антиген (F-ПСА) в сыворотке крови методом иммунохемилюминесценции</t>
  </si>
  <si>
    <t>Определение витамина B 12 методом иммунохемилюминесценции</t>
  </si>
  <si>
    <t>Определение Витамина D в сыворотке крови ИФА-методом</t>
  </si>
  <si>
    <t>Определение фолатов методом иммунохемилюминисценции</t>
  </si>
  <si>
    <t>Определение онкомаркера немелкоклеточного рака легкого (CYFRA 21-1) в сыворотке крови методом иммунохемилюминисценции</t>
  </si>
  <si>
    <t>Определение опухолевого антигена (СА 125) в сыворотке крови методом иммунохемилюминесценции</t>
  </si>
  <si>
    <t>Определение опухолевого антигена (СА 15-3) в сыворотке крови методом иммунохемилюминесценции</t>
  </si>
  <si>
    <t>Определение опухолевого антигена (СА 19-9) в сыворотке крови методом иммунохемилюминесценции</t>
  </si>
  <si>
    <t>Определение тиреоглобулина в сыворотке крови методом иммунохемилюминесценции</t>
  </si>
  <si>
    <t>Определение нейрон - специфической энолазы (NSE) в сыворотке крови методом иммунохемилюминесценции</t>
  </si>
  <si>
    <t>Определение Ig E в сыворотке крови методом иммунохемилюминисценции</t>
  </si>
  <si>
    <t>Определение опухолевого антигена (СА 72-4) в сыворотке крови методом иммунохемилюминесценции</t>
  </si>
  <si>
    <t>Определение антител к тиреоглобулину (АТ к ТГ) в сыворотке крови методом иммунохемилюминесценции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</si>
  <si>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</si>
  <si>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Определение глобулинсвязывающего полового гормона (ГСПГ) в сыворотке крови методом иммунохемилюминесценции</t>
  </si>
  <si>
    <t>Определение прокальцитонина в сыворотке крови методом иммунохемилюминисценции</t>
  </si>
  <si>
    <t>Определение авидности антител к вирусам простого герпеса 1/2 типа (ВПГ-I,II) в сыворотке крови ИФА-методом</t>
  </si>
  <si>
    <t>Определение Ig G к Chlamydia trachomatis (хламидиа трахоматис) в сыворотке крови ИФА-методом</t>
  </si>
  <si>
    <t>Определение Ig M к Chlamydia trachomatis (хламидиа трахоматис) в сыворотке крови ИФА-методом</t>
  </si>
  <si>
    <t>Определение Ig G к цитомегаловирусу (ВПГ-V) в сыворотке крови ИФА-методом</t>
  </si>
  <si>
    <t>Определение Ig M к цитомегаловирусу (ВПГ-V) в сыворотке крови ИФА-методом</t>
  </si>
  <si>
    <t>Определение Ig G к Toxoplasma gondii (токсоплазма гондии) (токсоплазмоз) в сыворотке крови ИФА-методом</t>
  </si>
  <si>
    <t>Определение Ig M к Toxoplasma gondii (токсоплазма гондии) (токсоплазмоз) в сыворотке крови ИФА-методом</t>
  </si>
  <si>
    <t>Определение Ig G к вирусам простого герпеса 1 и 2 типа (ВПГ-I, II) в сыворотке крови ИФА-методом</t>
  </si>
  <si>
    <t>Определение Ig M к вирусам простого герпеса 1 и 2 типа (ВПГ-I,II) в сыворотке крови ИФА-методом</t>
  </si>
  <si>
    <t>Определение Ig G к возбудителю краснухи в сыворотке крови ИФА-методом</t>
  </si>
  <si>
    <t>Определение Ig M к возбудителю краснухи в сыворотке крови ИФА-методом</t>
  </si>
  <si>
    <t>Биохимия</t>
  </si>
  <si>
    <t>Определение гаммаглютамилтранспептидазы (ГГТП) в сыворотке крови на анализаторе</t>
  </si>
  <si>
    <t>Определение аланинаминотрансферазы (АЛаТ) в сыворотке крови на анализаторе</t>
  </si>
  <si>
    <t>Определение общей альфа-амилазы в сыворотке крови на анализаторе</t>
  </si>
  <si>
    <t>Определение амилазы панкреатической в сыворотке крови на анализаторе</t>
  </si>
  <si>
    <t>Определение аспартатаминотрансферазы (АСаТ) в сыворотке крови на анализаторе</t>
  </si>
  <si>
    <t>Определение креатинфосфокиназы (КФК) в сыворотке крови на анализаторе</t>
  </si>
  <si>
    <t>Определение креатинфосфокиназы фракция МВ (КФК-МВ) в сыворотке крови на анализаторе</t>
  </si>
  <si>
    <t>Определение лактатдегидрогиназы (ЛДГ) в сыворотке крови на анализаторе</t>
  </si>
  <si>
    <t>Определение глюкозы в сыворотке крови на анализаторе</t>
  </si>
  <si>
    <t>Определение кальция (Ca) в сыворотке крови на анализаторе</t>
  </si>
  <si>
    <t>Определение креатинина в сыворотке крови на анализаторе</t>
  </si>
  <si>
    <t>Определение альбумина в сыворотке крови на анализаторе</t>
  </si>
  <si>
    <t>Определение магния (Mg) в сыворотке крови на анализаторе</t>
  </si>
  <si>
    <t>Определение общего белка в сыворотке крови на анализаторе</t>
  </si>
  <si>
    <t>Определение мочевины в сыворотке крови на анализаторе</t>
  </si>
  <si>
    <t>Определение мочевой кислоты в сыворотке крови на анализаторе</t>
  </si>
  <si>
    <t>Определение железа (Fe) в сыворотке крови на анализаторе</t>
  </si>
  <si>
    <t>Определение прямого билирубина в сыворотке крови на анализаторе</t>
  </si>
  <si>
    <t>Определение общего билирубина в сыворотке крови на анализаторе</t>
  </si>
  <si>
    <t>Определение общего холестерина в сыворотке крови на анализаторе</t>
  </si>
  <si>
    <t>Определение липопротеидов высокой плотности в сыворотке крови на анализаторе</t>
  </si>
  <si>
    <t>Определение липопротеидов низкой плотности в сыворотке крови на анализаторе</t>
  </si>
  <si>
    <t>Определение суточной протеинурии в моче на анализаторе</t>
  </si>
  <si>
    <t>Определение триглицеридов в сыворотке крови на анализаторе</t>
  </si>
  <si>
    <t>Определение фосфора (P) в сыворотке крови на анализаторе</t>
  </si>
  <si>
    <t>Определение щелочной фосфатазы в сыворотке крови на анализаторе</t>
  </si>
  <si>
    <t>Определение Ig A (общий) в сыворотке крови на анализаторе</t>
  </si>
  <si>
    <t>Определение Ig M (общий) в сыворотке крови на анализаторе</t>
  </si>
  <si>
    <t>Определение Ig G (общий) в сыворотке крови на анализаторе</t>
  </si>
  <si>
    <t>Определение «C» реактивного белка (СРБ) в сыворотке крови количественно</t>
  </si>
  <si>
    <t>Определение ревматоидного фактора в сыворотке крови количественно на анализаторе</t>
  </si>
  <si>
    <t>Определение антистрептолизина «O» в сыворотке крови количественно на анализаторе</t>
  </si>
  <si>
    <t>Определение церулоплазмина в сыворотке крови на анализаторе</t>
  </si>
  <si>
    <t>Определение гликозилированного гемоглобина в крови на анализаторе</t>
  </si>
  <si>
    <t>Определение электролитов -  натрий, калий, кальций ионизированный                    ( Na, K, Ca ион )</t>
  </si>
  <si>
    <t>Проба Реберга на анализаторе</t>
  </si>
  <si>
    <t>Определение меди (Cu) в сыворотке крови на анализаторе</t>
  </si>
  <si>
    <t>Определение криоглобулинов в сыворотке крови на анализаторе</t>
  </si>
  <si>
    <t>Электрофорез белковых фракций в сыворотке крови и других биологических жидкостях на анализаторе</t>
  </si>
  <si>
    <t>Определение осмолярности мочи на анализаторе</t>
  </si>
  <si>
    <t>Определение осмолярности крови на анализаторе</t>
  </si>
  <si>
    <t>Общеклинические исследования</t>
  </si>
  <si>
    <t>Исследование кала (копрограмма) общеклиническое ручным методом</t>
  </si>
  <si>
    <t>Иследование общего анализа мочи на анализаторе (физико-химические свойства с подсчетом количества клеточных элементов мочевого осадка)</t>
  </si>
  <si>
    <t>Определение кетоновых тел в моче на анализаторе</t>
  </si>
  <si>
    <t>Определение желчных пигментов в моче на анализаторе</t>
  </si>
  <si>
    <t>Анализ мочи по Зимницкому ручным методом</t>
  </si>
  <si>
    <t>Анализ мочи по Нечипоренко ручным методом</t>
  </si>
  <si>
    <t>Исследование мокроты общеклиническое ручным методом</t>
  </si>
  <si>
    <t>Исследование кала на простейшие и гельминты ручными методами</t>
  </si>
  <si>
    <t>Обнаружение скрытой крови в кале качественное ручным методом</t>
  </si>
  <si>
    <t>Исследование дуоденального содержимого фракционно ручным методом</t>
  </si>
  <si>
    <t>Исследование спинномозговой жидкости общеклиническое ручным методом</t>
  </si>
  <si>
    <t>Исследование секрета простаты общеклиническое ручным методом</t>
  </si>
  <si>
    <t>Исследование семенной жидкости общеклиническое (исследование спермы) ручным методом</t>
  </si>
  <si>
    <t>Исследования биологического материала на демодекоз ручным методом</t>
  </si>
  <si>
    <t>Исследование транссудатов и экссудатов общеклиническое ручным методом</t>
  </si>
  <si>
    <t xml:space="preserve"> Гематологические исследования</t>
  </si>
  <si>
    <t>Общий анализ крови на анализаторе с дифференцировкой 5 классов клеток</t>
  </si>
  <si>
    <t>Подсчет ретикулоцитов с определением степени созревания на анализаторе</t>
  </si>
  <si>
    <t>Измерение скорости оседания эритроцитов (СОЭ) в крови ручным методом</t>
  </si>
  <si>
    <t>Определение времени кровотечения ручным методом</t>
  </si>
  <si>
    <t>Определение времени свертывания крови ручным методом</t>
  </si>
  <si>
    <t>Подсчет миелограммы и характеристика костно-мозгового кроветворения ручным методом</t>
  </si>
  <si>
    <t>Обнаружение LE-клеток крови ручным методом</t>
  </si>
  <si>
    <t>Определение осмотической резистентности эритроцитов крови ручным методом</t>
  </si>
  <si>
    <t>Исследование на малярию ручными методами («толстая капля», мазок крови)</t>
  </si>
  <si>
    <t>Определение глюкозы из пальца капиллярной крови</t>
  </si>
  <si>
    <t xml:space="preserve"> Исследование гемостаза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</si>
  <si>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</si>
  <si>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Определение активированного частичного тромбопластинового времени (АЧТВ) в плазме крови на анализаторе</t>
  </si>
  <si>
    <t>Определение фибриногена в плазме крови на анализаторе</t>
  </si>
  <si>
    <t>Определение тромбинового времени (ТВ) в плазме крови на анализаторе</t>
  </si>
  <si>
    <t>Определение антитромбина III в плазме крови на анализаторе</t>
  </si>
  <si>
    <t>Определение количественного D - димер в плазме крови на анализаторе</t>
  </si>
  <si>
    <t>Определение активности протеина C в плазме крови на анализаторе</t>
  </si>
  <si>
    <t>Исследование агрегации тромбоцитов на анализаторе</t>
  </si>
  <si>
    <t>Определение растворимых комплексов фибриномономеров (РФМК) в плазме крови ручным методом</t>
  </si>
  <si>
    <t xml:space="preserve"> Исследования ПЦР</t>
  </si>
  <si>
    <t>Обнаружение Chlamydia spp. (хламидиа) в биологическом материале методом ПЦР</t>
  </si>
  <si>
    <t>Обнаружение вируса папилломы человека в биологическом материале методом ПЦР качественное</t>
  </si>
  <si>
    <t>Обнаружение Treponema pallidum (трепанема паллидум) в биологическом материале методом ПЦР</t>
  </si>
  <si>
    <t>Обнаружение  Ureaplasma species (Уреаплазма спейшс) в биологическом материале методом ПЦР</t>
  </si>
  <si>
    <t>Обнаружение Ureaplasma parvum (Уреаплазма парвум) в биологическом материале методом ПЦР</t>
  </si>
  <si>
    <t>Обнаружение Mycoplasma genitalium (микоплазма гениталиум) в биологическом материале методом ПЦР</t>
  </si>
  <si>
    <t>Обнаружение Mycoplasma hominis (микоплазма хоминис) в биологическом материале методом ПЦР</t>
  </si>
  <si>
    <t>Обнаружение Trichomonas vaginalis (трихомонас вагиналис) в биологическом материале методом ПЦР</t>
  </si>
  <si>
    <t>Обнаружение Ureaplasma urealyticum (уреаплазма уреалитикум)в биологическом материале методом ПЦР</t>
  </si>
  <si>
    <t>Обнаружение Gardnerella vaginalis (гарднерелла вагиналис)в биологическом материале методом ПЦР</t>
  </si>
  <si>
    <t>Обнаружение Neisseria gonorrhea (нейссериа гонореа) в биологическом материале методом ПЦР</t>
  </si>
  <si>
    <t>Обнаружение цитомегаловируса (ВПГ-V) в биологическом материале методом (мазке)  ПЦР качественное</t>
  </si>
  <si>
    <t>Обнаружение цитомегаловируса (ВПГ-V) в биологическом материале методом (крови) ПЦР количественное</t>
  </si>
  <si>
    <t xml:space="preserve">Обнаружение вирус простого герпеса 1 и 2 типов в биологическом материале (крови) методом ПЦР </t>
  </si>
  <si>
    <t>Обнаружение вирус простого герпеса 1 и 2 типов в биологическом материале (мазке) методом ПЦР качественное</t>
  </si>
  <si>
    <t>Обнаружение Toxoplasma gondii (токсоплазма гондии) в биологическом материале методом ПЦР качественное</t>
  </si>
  <si>
    <t>Обнаружение вируса Эпштейн - Барра (ВПГ-IV) в биологическом материале методом ПЦР качественное</t>
  </si>
  <si>
    <t>Опеределение вируса Эпштейн - Барра (ВПГ-IV) в биологическом материале методом ПЦР количественное</t>
  </si>
  <si>
    <t>Определение вируса гепатита C в биологическом материале методом ПЦР количественное</t>
  </si>
  <si>
    <t>Обнаружение РНК вируса гепатита C в биологическом материале методом ПЦР качественное</t>
  </si>
  <si>
    <t>Определение генотипа вируса гепатита C методом ПЦР</t>
  </si>
  <si>
    <t xml:space="preserve">Определение вируса гепатита B в биологическом материале методом ПЦР количественное </t>
  </si>
  <si>
    <t>Обнаружение вируса гепатита B в биологическом материале методом ПЦР качественное</t>
  </si>
  <si>
    <t>Обнаружение вируса гепатита D в биологическом материале методом ПЦР качественное</t>
  </si>
  <si>
    <t>Обнаружение вируса гепатита D  в биологическом материале методом ПЦР количественное</t>
  </si>
  <si>
    <t xml:space="preserve">Обнаружение в мазке Кандида глабрата/Кандида глабрата/ Кандида крусс  ( Candida albicans, glabrata, krusei) в биологическом материале методом ПЦР </t>
  </si>
  <si>
    <t>Обнаружении вируса краснухи в биологическом материале методом ПЦР</t>
  </si>
  <si>
    <t>Первичный осмотр врача без категории</t>
  </si>
  <si>
    <t>Повторный осмотр врача без категории</t>
  </si>
  <si>
    <t>Первичный осмотр врача 2 категории</t>
  </si>
  <si>
    <t>Повторный осмотр врача 2 категории</t>
  </si>
  <si>
    <t>Первичный осмотр руководителей отделов, групп (кроме ДМН)</t>
  </si>
  <si>
    <t>Повторный осмотр руководителей отделов, групп (кроме ДМН)</t>
  </si>
  <si>
    <t>9.1</t>
  </si>
  <si>
    <t>9.2</t>
  </si>
  <si>
    <t>9.3</t>
  </si>
  <si>
    <t>9.4</t>
  </si>
  <si>
    <t>9.5</t>
  </si>
  <si>
    <t xml:space="preserve">Примечание: * Первичный и повторный осмотр руководителей отделов, групп - по приказу;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ИМН - изделия медицинского назначения                                                           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</si>
  <si>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* Первичный и повторный осмотр руководителей отделов, групп - по приказу;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ИМН - изделия медицинского назначения                                                               </t>
    </r>
  </si>
  <si>
    <r>
      <rPr>
        <b/>
        <sz val="12"/>
        <rFont val="Times New Roman"/>
        <family val="1"/>
      </rPr>
      <t xml:space="preserve">Примечание: </t>
    </r>
    <r>
      <rPr>
        <sz val="12"/>
        <rFont val="Times New Roman"/>
        <family val="1"/>
      </rPr>
      <t xml:space="preserve">* Первичный и повторный осмотр руководителей отделов, групп - по приказу;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ИМН - изделия медицинского назначения                                                                </t>
    </r>
  </si>
  <si>
    <t>Серологические исследования</t>
  </si>
  <si>
    <t>Постановка реакции Хеддельсона в сыворотке крови на бруцеллез</t>
  </si>
  <si>
    <t>Постановка реакции Райта в сыворотке крови на бруцеллез</t>
  </si>
  <si>
    <t>Постановка реакции Вассермана в сыворотке крови ручным методом</t>
  </si>
  <si>
    <t>Постановка реакции микропреципитации с кардиолипиновым антигеном в сыворотке крови ручным методом</t>
  </si>
  <si>
    <t>Постановка реакции пассивной гемагглютинации (РПГА) на коклюш сыворотке крови</t>
  </si>
  <si>
    <t>Постановка реакции пассивной гемагглютинации (РПГА) на иерсиниоз в сыворотке крови</t>
  </si>
  <si>
    <t>Постановка реакции пассивной гемагглютинации (РПГА) на псевдотуберкулез в сыворотке крови</t>
  </si>
  <si>
    <t>Постановка реакции пассивной гемагглютинации (РПГА) на паракоклюш сыворотке крови</t>
  </si>
  <si>
    <t>Постановка реакции пассивной гемагглютинации (РПГА) на сальмонеллез в сыворотке крови</t>
  </si>
  <si>
    <t>Постановка реакции пассивной гемагглютинации (РПГА) на листериоз в сыворотке крови</t>
  </si>
  <si>
    <t>Постановка реакции пассивной гемагглютинации (РПГА) на пастереллез в сыворотке крови</t>
  </si>
  <si>
    <t>Санитарно- бактериологические исследования</t>
  </si>
  <si>
    <t>Бактериологическое исследование смывов на  БГКП,  патогенную флору, стафилококк (одно исследование)</t>
  </si>
  <si>
    <t>Бактериологическое исследование шовного, перевязочного материала инструментария материала, рук на стерильность (одно исследование)</t>
  </si>
  <si>
    <t>Бактериологический контроль дезинфекционно-стерилизационного оборудования (стерилизаторы, дезкамеры) одно исследование</t>
  </si>
  <si>
    <t>Контроль качества питательных сред</t>
  </si>
  <si>
    <t>Забор материала на микробиологические исследования</t>
  </si>
  <si>
    <t>Бактериологическое исследование биологического материала на грибы рода Candida (кандида) на анализаторе</t>
  </si>
  <si>
    <t xml:space="preserve">Бактериологическое исследование воздуха помещений ,                                                           
 1) общее микробное число (ОМЧ)                                                                                     2) патогенный стафилококк                                                                             3) грибы </t>
  </si>
  <si>
    <t>Бактериологические исследования</t>
  </si>
  <si>
    <t>страны снг</t>
  </si>
  <si>
    <t>Бактериологическое исследование биоматериала  на VRE (ванкомицинрезистентный Enterococcus)</t>
  </si>
  <si>
    <t>Бактериологическое исследование биоматериала  на MRSA (метициллинрезистентный Staphylococcus aureus)</t>
  </si>
  <si>
    <t>Санитарно-бактериологические исследования</t>
  </si>
  <si>
    <t xml:space="preserve">Бактериологическое исследование воздуха помещений                                                                1) общее микробное число (ОМЧ)                                                                                     2) патогенный стафилококк                                                                             3) грибы </t>
  </si>
  <si>
    <t>Бактериологическое исследование смывов из бронхов ручным методом (выделение чистой культуры)</t>
  </si>
  <si>
    <t>Бактериологическое исследование мокроты ручным методом (выделение чистой культуры)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</si>
  <si>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</si>
  <si>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Бактериологическое исследование грудного молока ручным методом (выделение чистой культуры)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</si>
  <si>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</si>
  <si>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Бактериологическое исследование мокроты(выделение чистой культуры) на анализаторе</t>
  </si>
  <si>
    <t>Бактериологическое исследование отделяемого из зева, ран, глаз, ушей, мочи, желчи и другое на анализаторе</t>
  </si>
  <si>
    <t>Бактериологическое исследование грудного молока ручным методом (выделение чистой культуры) на анализаторе</t>
  </si>
  <si>
    <t>Бактериологическое исследование носоглоточной слизи на Neisseria meningitis (выделение чистой культуры) ручным методом</t>
  </si>
  <si>
    <t>Бактериологическое исследование спинномозговой жидкости на Neisseria meningitis  (выделение чистой культуры) ручным методом</t>
  </si>
  <si>
    <t>Бактериологическое исследование носоглоточной слизи на Neisseria meningitis на анализаторе</t>
  </si>
  <si>
    <t>Бактериологическое исследование спинномозговой жидкости на Neisseria meningitis (нейссерия менингитис) (выделение чистой культуры) на анализаторе</t>
  </si>
  <si>
    <t>Бактериологическое исследование отделяемого из зева и носа на Staphylococcus aureus  на анализаторе</t>
  </si>
  <si>
    <t>Бактериологическое исследование отделяемого носа и зева на дифтерию ручным методом (выделение чистой культуры)</t>
  </si>
  <si>
    <t>Бактериологическое исследование отделяемого носа и зева на дифтерию на анализаторе</t>
  </si>
  <si>
    <t>Бактериологическое исследование аутопсийного материала ручным методом (выделение чистой культуры)</t>
  </si>
  <si>
    <t>Бактериологическое исследование крови на стерильность ручным методом (выделение чистой культуры)</t>
  </si>
  <si>
    <t>Бактериологическое исследование крови на стерильность на анализаторе</t>
  </si>
  <si>
    <t>Бактериологическое исследование крови на сальмонеллез ручным методом (выделение чистой культуры)</t>
  </si>
  <si>
    <t>Бактериологическое исследование биологического материала на грибы рода Candida (кандида) ручным методом (выделение чистой культуры)</t>
  </si>
  <si>
    <t>Бактериологическое исследование биологического материала на грибы рода Aspergillus ручным методом (выделение чистой культуры)</t>
  </si>
  <si>
    <t>Бактериологическое исследование испражнений на кишечный дисбактериоз ручным методом</t>
  </si>
  <si>
    <t>Бактериологическое исследование испражнений на микробиоционоз влагалища ручным методом</t>
  </si>
  <si>
    <t>Бактериологическое исследование испражнений на микробиоционоз ротовой полости ручным методом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</si>
  <si>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</si>
  <si>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Бактериологическое исследование испражнений на иерсиниоз, ручным методом (выделение чистой культуры)</t>
  </si>
  <si>
    <t>Бактериологическое исследование испражнений на листериоз ручным методом (выделение чистой культуры)</t>
  </si>
  <si>
    <t>Бактериологическое исследование биологического материала на Vibrio cholerae (вибрио холера) (ручным методом (выделение чистой культуры)</t>
  </si>
  <si>
    <t>Бактериологическое исследование  биоматериала на коклюш и паракоклюш</t>
  </si>
  <si>
    <t>Бактериологическое исследование и чувствительность к антибиотикам на стрептококк группы В (Str. agalaсtiae)</t>
  </si>
  <si>
    <t>Санитарно-бактерриологические исследования</t>
  </si>
  <si>
    <r>
      <t xml:space="preserve">Бактериологическое исследование отделяемого из зева и носа на Staphylococcus aureus </t>
    </r>
    <r>
      <rPr>
        <sz val="14"/>
        <color indexed="8"/>
        <rFont val="Times New Roman"/>
        <family val="1"/>
      </rPr>
      <t>ручным методом (выделение чистой культуры)</t>
    </r>
  </si>
  <si>
    <t>Бактериологическое исследование отделяемого из зева и носа на Staphylococcus aureus ручным методом (выделение чистой культуры)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</si>
</sst>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vertAlign val="superscript"/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hair"/>
      <top style="hair"/>
      <bottom style="thin"/>
    </border>
    <border>
      <left style="thin"/>
      <right style="thin"/>
      <top/>
      <bottom style="thin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/>
      <protection/>
    </xf>
    <xf numFmtId="0" fontId="6" fillId="0" borderId="10" xfId="58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0" xfId="57" applyFont="1" applyBorder="1" applyAlignment="1">
      <alignment horizontal="center" vertical="center"/>
      <protection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6" fillId="0" borderId="0" xfId="57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0" xfId="54" applyFont="1" applyFill="1" applyBorder="1" applyAlignment="1">
      <alignment vertical="center" wrapText="1"/>
      <protection/>
    </xf>
    <xf numFmtId="0" fontId="6" fillId="34" borderId="10" xfId="59" applyFont="1" applyFill="1" applyBorder="1" applyAlignment="1">
      <alignment horizontal="left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5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3" fontId="2" fillId="34" borderId="13" xfId="54" applyNumberFormat="1" applyFont="1" applyFill="1" applyBorder="1" applyAlignment="1">
      <alignment horizontal="center" vertical="center" wrapText="1"/>
      <protection/>
    </xf>
    <xf numFmtId="3" fontId="6" fillId="34" borderId="13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34" borderId="10" xfId="54" applyFont="1" applyFill="1" applyBorder="1" applyAlignment="1">
      <alignment vertical="center" wrapText="1"/>
      <protection/>
    </xf>
    <xf numFmtId="0" fontId="6" fillId="34" borderId="10" xfId="52" applyFont="1" applyFill="1" applyBorder="1" applyAlignment="1">
      <alignment vertical="center" wrapText="1"/>
      <protection/>
    </xf>
    <xf numFmtId="3" fontId="7" fillId="26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1" fillId="35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34" borderId="10" xfId="54" applyFont="1" applyFill="1" applyBorder="1" applyAlignment="1">
      <alignment wrapText="1"/>
      <protection/>
    </xf>
    <xf numFmtId="0" fontId="6" fillId="34" borderId="10" xfId="54" applyFont="1" applyFill="1" applyBorder="1" applyAlignment="1">
      <alignment wrapText="1"/>
      <protection/>
    </xf>
    <xf numFmtId="0" fontId="6" fillId="34" borderId="19" xfId="54" applyFont="1" applyFill="1" applyBorder="1" applyAlignment="1">
      <alignment vertical="center" wrapText="1"/>
      <protection/>
    </xf>
    <xf numFmtId="3" fontId="6" fillId="34" borderId="13" xfId="58" applyNumberFormat="1" applyFont="1" applyFill="1" applyBorder="1" applyAlignment="1">
      <alignment horizontal="center" vertical="center" wrapText="1"/>
      <protection/>
    </xf>
    <xf numFmtId="171" fontId="6" fillId="34" borderId="13" xfId="0" applyNumberFormat="1" applyFont="1" applyFill="1" applyBorder="1" applyAlignment="1">
      <alignment horizontal="center"/>
    </xf>
    <xf numFmtId="3" fontId="6" fillId="34" borderId="13" xfId="54" applyNumberFormat="1" applyFont="1" applyFill="1" applyBorder="1" applyAlignment="1">
      <alignment horizontal="center" vertical="center" wrapText="1"/>
      <protection/>
    </xf>
    <xf numFmtId="3" fontId="6" fillId="34" borderId="13" xfId="52" applyNumberFormat="1" applyFont="1" applyFill="1" applyBorder="1" applyAlignment="1">
      <alignment horizontal="center" vertical="center" wrapText="1"/>
      <protection/>
    </xf>
    <xf numFmtId="3" fontId="6" fillId="34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34" borderId="21" xfId="52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5" xfId="52" applyFont="1" applyFill="1" applyBorder="1" applyAlignment="1">
      <alignment horizontal="left" vertical="top" wrapText="1"/>
      <protection/>
    </xf>
    <xf numFmtId="0" fontId="6" fillId="34" borderId="15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52" applyFont="1" applyFill="1" applyBorder="1" applyAlignment="1">
      <alignment horizontal="left" vertical="top" wrapText="1"/>
      <protection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6" fillId="34" borderId="22" xfId="54" applyFont="1" applyFill="1" applyBorder="1" applyAlignment="1">
      <alignment vertical="center" wrapText="1"/>
      <protection/>
    </xf>
    <xf numFmtId="0" fontId="6" fillId="34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34" borderId="13" xfId="52" applyNumberFormat="1" applyFont="1" applyFill="1" applyBorder="1" applyAlignment="1">
      <alignment horizontal="center" vertical="center" wrapText="1"/>
      <protection/>
    </xf>
    <xf numFmtId="3" fontId="2" fillId="34" borderId="23" xfId="52" applyNumberFormat="1" applyFont="1" applyFill="1" applyBorder="1" applyAlignment="1">
      <alignment horizontal="center" vertical="center" wrapText="1"/>
      <protection/>
    </xf>
    <xf numFmtId="3" fontId="6" fillId="34" borderId="24" xfId="0" applyNumberFormat="1" applyFont="1" applyFill="1" applyBorder="1" applyAlignment="1">
      <alignment horizontal="center" vertical="center" wrapText="1"/>
    </xf>
    <xf numFmtId="3" fontId="6" fillId="34" borderId="13" xfId="54" applyNumberFormat="1" applyFont="1" applyFill="1" applyBorder="1" applyAlignment="1">
      <alignment horizontal="center" vertical="center" wrapText="1"/>
      <protection/>
    </xf>
    <xf numFmtId="3" fontId="6" fillId="34" borderId="13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57" applyNumberFormat="1" applyFont="1" applyFill="1" applyBorder="1" applyAlignment="1">
      <alignment horizontal="center" vertical="center"/>
      <protection/>
    </xf>
    <xf numFmtId="3" fontId="51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vertical="center" wrapText="1"/>
    </xf>
    <xf numFmtId="3" fontId="6" fillId="34" borderId="27" xfId="0" applyNumberFormat="1" applyFont="1" applyFill="1" applyBorder="1" applyAlignment="1">
      <alignment horizontal="center" vertical="center" wrapText="1"/>
    </xf>
    <xf numFmtId="3" fontId="6" fillId="34" borderId="29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58" applyFont="1" applyBorder="1" applyAlignment="1">
      <alignment vertical="center" wrapText="1"/>
      <protection/>
    </xf>
    <xf numFmtId="0" fontId="6" fillId="34" borderId="27" xfId="56" applyFont="1" applyFill="1" applyBorder="1" applyAlignment="1">
      <alignment vertical="center" wrapText="1"/>
      <protection/>
    </xf>
    <xf numFmtId="2" fontId="6" fillId="34" borderId="27" xfId="0" applyNumberFormat="1" applyFont="1" applyFill="1" applyBorder="1" applyAlignment="1">
      <alignment vertical="center" wrapText="1"/>
    </xf>
    <xf numFmtId="2" fontId="6" fillId="34" borderId="2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171" fontId="6" fillId="34" borderId="27" xfId="0" applyNumberFormat="1" applyFont="1" applyFill="1" applyBorder="1" applyAlignment="1">
      <alignment horizontal="center"/>
    </xf>
    <xf numFmtId="3" fontId="6" fillId="34" borderId="29" xfId="0" applyNumberFormat="1" applyFont="1" applyFill="1" applyBorder="1" applyAlignment="1">
      <alignment horizontal="center" wrapText="1"/>
    </xf>
    <xf numFmtId="0" fontId="6" fillId="34" borderId="27" xfId="59" applyFont="1" applyFill="1" applyBorder="1" applyAlignment="1">
      <alignment horizontal="center" vertical="center" wrapText="1"/>
      <protection/>
    </xf>
    <xf numFmtId="0" fontId="6" fillId="34" borderId="27" xfId="59" applyFont="1" applyFill="1" applyBorder="1" applyAlignment="1">
      <alignment horizontal="left" vertical="center" wrapText="1"/>
      <protection/>
    </xf>
    <xf numFmtId="0" fontId="6" fillId="34" borderId="27" xfId="59" applyFont="1" applyFill="1" applyBorder="1" applyAlignment="1">
      <alignment horizontal="center" vertical="center" wrapText="1"/>
      <protection/>
    </xf>
    <xf numFmtId="3" fontId="6" fillId="34" borderId="27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6" fillId="34" borderId="27" xfId="58" applyNumberFormat="1" applyFont="1" applyFill="1" applyBorder="1" applyAlignment="1">
      <alignment horizontal="center" vertical="center" wrapText="1"/>
      <protection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52" applyFont="1" applyFill="1" applyBorder="1" applyAlignment="1">
      <alignment horizontal="center" vertical="center" wrapText="1"/>
      <protection/>
    </xf>
    <xf numFmtId="0" fontId="6" fillId="34" borderId="27" xfId="52" applyFont="1" applyFill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2" fillId="34" borderId="27" xfId="52" applyNumberFormat="1" applyFont="1" applyFill="1" applyBorder="1" applyAlignment="1">
      <alignment horizontal="center" vertical="center" wrapText="1"/>
      <protection/>
    </xf>
    <xf numFmtId="0" fontId="2" fillId="34" borderId="2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54" applyFont="1" applyFill="1" applyBorder="1" applyAlignment="1">
      <alignment vertical="center" wrapText="1"/>
      <protection/>
    </xf>
    <xf numFmtId="174" fontId="6" fillId="0" borderId="27" xfId="0" applyNumberFormat="1" applyFont="1" applyFill="1" applyBorder="1" applyAlignment="1">
      <alignment horizontal="center" vertical="center" wrapText="1"/>
    </xf>
    <xf numFmtId="3" fontId="2" fillId="34" borderId="27" xfId="54" applyNumberFormat="1" applyFont="1" applyFill="1" applyBorder="1" applyAlignment="1">
      <alignment horizontal="center" vertical="center" wrapText="1"/>
      <protection/>
    </xf>
    <xf numFmtId="0" fontId="6" fillId="34" borderId="27" xfId="54" applyFont="1" applyFill="1" applyBorder="1" applyAlignment="1">
      <alignment vertical="center" wrapText="1"/>
      <protection/>
    </xf>
    <xf numFmtId="0" fontId="6" fillId="34" borderId="28" xfId="53" applyFont="1" applyFill="1" applyBorder="1" applyAlignment="1">
      <alignment horizontal="center" vertical="center" wrapText="1"/>
      <protection/>
    </xf>
    <xf numFmtId="0" fontId="9" fillId="34" borderId="27" xfId="53" applyFont="1" applyFill="1" applyBorder="1" applyAlignment="1">
      <alignment horizontal="center" vertical="center" wrapText="1"/>
      <protection/>
    </xf>
    <xf numFmtId="0" fontId="52" fillId="34" borderId="27" xfId="53" applyFont="1" applyFill="1" applyBorder="1" applyAlignment="1">
      <alignment vertical="center" wrapText="1"/>
      <protection/>
    </xf>
    <xf numFmtId="3" fontId="2" fillId="0" borderId="27" xfId="0" applyNumberFormat="1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vertical="center" wrapText="1"/>
    </xf>
    <xf numFmtId="3" fontId="6" fillId="34" borderId="29" xfId="0" applyNumberFormat="1" applyFont="1" applyFill="1" applyBorder="1" applyAlignment="1">
      <alignment horizontal="center" vertical="center" wrapText="1"/>
    </xf>
    <xf numFmtId="3" fontId="6" fillId="34" borderId="27" xfId="54" applyNumberFormat="1" applyFont="1" applyFill="1" applyBorder="1" applyAlignment="1">
      <alignment horizontal="center" vertical="center" wrapText="1"/>
      <protection/>
    </xf>
    <xf numFmtId="0" fontId="6" fillId="34" borderId="27" xfId="52" applyFont="1" applyFill="1" applyBorder="1" applyAlignment="1">
      <alignment vertical="center" wrapText="1"/>
      <protection/>
    </xf>
    <xf numFmtId="3" fontId="6" fillId="34" borderId="27" xfId="52" applyNumberFormat="1" applyFont="1" applyFill="1" applyBorder="1" applyAlignment="1">
      <alignment horizontal="center" vertical="center" wrapText="1"/>
      <protection/>
    </xf>
    <xf numFmtId="0" fontId="6" fillId="34" borderId="27" xfId="52" applyFont="1" applyFill="1" applyBorder="1" applyAlignment="1">
      <alignment horizontal="left" vertical="top" wrapText="1"/>
      <protection/>
    </xf>
    <xf numFmtId="3" fontId="6" fillId="34" borderId="27" xfId="54" applyNumberFormat="1" applyFont="1" applyFill="1" applyBorder="1" applyAlignment="1">
      <alignment horizontal="center" vertical="center" wrapText="1"/>
      <protection/>
    </xf>
    <xf numFmtId="0" fontId="6" fillId="34" borderId="27" xfId="0" applyFont="1" applyFill="1" applyBorder="1" applyAlignment="1">
      <alignment horizontal="left" vertical="top" wrapText="1"/>
    </xf>
    <xf numFmtId="0" fontId="6" fillId="34" borderId="27" xfId="53" applyFont="1" applyFill="1" applyBorder="1" applyAlignment="1">
      <alignment vertical="center" wrapText="1"/>
      <protection/>
    </xf>
    <xf numFmtId="3" fontId="6" fillId="34" borderId="27" xfId="53" applyNumberFormat="1" applyFont="1" applyFill="1" applyBorder="1" applyAlignment="1">
      <alignment horizontal="center" vertical="center" wrapText="1"/>
      <protection/>
    </xf>
    <xf numFmtId="3" fontId="6" fillId="0" borderId="27" xfId="0" applyNumberFormat="1" applyFont="1" applyFill="1" applyBorder="1" applyAlignment="1">
      <alignment horizontal="center" vertical="center" wrapText="1"/>
    </xf>
    <xf numFmtId="0" fontId="6" fillId="34" borderId="27" xfId="54" applyFont="1" applyFill="1" applyBorder="1" applyAlignment="1">
      <alignment wrapText="1"/>
      <protection/>
    </xf>
    <xf numFmtId="0" fontId="6" fillId="34" borderId="27" xfId="54" applyFont="1" applyFill="1" applyBorder="1" applyAlignment="1">
      <alignment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34" borderId="27" xfId="55" applyFont="1" applyFill="1" applyBorder="1" applyAlignment="1">
      <alignment horizontal="center" vertical="center" wrapText="1"/>
      <protection/>
    </xf>
    <xf numFmtId="3" fontId="6" fillId="34" borderId="27" xfId="52" applyNumberFormat="1" applyFont="1" applyFill="1" applyBorder="1" applyAlignment="1">
      <alignment horizontal="center" vertical="center" wrapText="1"/>
      <protection/>
    </xf>
    <xf numFmtId="0" fontId="6" fillId="0" borderId="27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3" fontId="7" fillId="26" borderId="33" xfId="0" applyNumberFormat="1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3" fontId="7" fillId="26" borderId="35" xfId="0" applyNumberFormat="1" applyFont="1" applyFill="1" applyBorder="1" applyAlignment="1">
      <alignment horizontal="center" vertical="center" wrapText="1"/>
    </xf>
    <xf numFmtId="0" fontId="52" fillId="34" borderId="10" xfId="53" applyFont="1" applyFill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53" fillId="34" borderId="10" xfId="53" applyFont="1" applyFill="1" applyBorder="1" applyAlignment="1">
      <alignment vertical="center" wrapText="1"/>
      <protection/>
    </xf>
    <xf numFmtId="0" fontId="7" fillId="38" borderId="36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26" borderId="26" xfId="0" applyFont="1" applyFill="1" applyBorder="1" applyAlignment="1">
      <alignment horizontal="center" vertical="center" wrapText="1"/>
    </xf>
    <xf numFmtId="0" fontId="7" fillId="26" borderId="27" xfId="0" applyFont="1" applyFill="1" applyBorder="1" applyAlignment="1">
      <alignment horizontal="center" vertical="center" wrapText="1"/>
    </xf>
    <xf numFmtId="0" fontId="4" fillId="39" borderId="37" xfId="55" applyFont="1" applyFill="1" applyBorder="1" applyAlignment="1">
      <alignment horizontal="center" vertical="center" wrapText="1"/>
      <protection/>
    </xf>
    <xf numFmtId="0" fontId="4" fillId="39" borderId="38" xfId="55" applyFont="1" applyFill="1" applyBorder="1" applyAlignment="1">
      <alignment horizontal="center" vertical="center" wrapText="1"/>
      <protection/>
    </xf>
    <xf numFmtId="0" fontId="4" fillId="39" borderId="39" xfId="55" applyFont="1" applyFill="1" applyBorder="1" applyAlignment="1">
      <alignment horizontal="center" vertical="center" wrapText="1"/>
      <protection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3" fontId="7" fillId="26" borderId="26" xfId="0" applyNumberFormat="1" applyFont="1" applyFill="1" applyBorder="1" applyAlignment="1">
      <alignment horizontal="center" vertical="center" wrapText="1"/>
    </xf>
    <xf numFmtId="3" fontId="7" fillId="26" borderId="2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2" borderId="37" xfId="55" applyFont="1" applyFill="1" applyBorder="1" applyAlignment="1">
      <alignment horizontal="center" vertical="center" wrapText="1"/>
      <protection/>
    </xf>
    <xf numFmtId="0" fontId="7" fillId="2" borderId="38" xfId="55" applyFont="1" applyFill="1" applyBorder="1" applyAlignment="1">
      <alignment horizontal="center" vertical="center" wrapText="1"/>
      <protection/>
    </xf>
    <xf numFmtId="0" fontId="7" fillId="2" borderId="39" xfId="55" applyFont="1" applyFill="1" applyBorder="1" applyAlignment="1">
      <alignment horizontal="center" vertical="center" wrapText="1"/>
      <protection/>
    </xf>
    <xf numFmtId="0" fontId="7" fillId="39" borderId="37" xfId="55" applyFont="1" applyFill="1" applyBorder="1" applyAlignment="1">
      <alignment horizontal="center" vertical="center" wrapText="1"/>
      <protection/>
    </xf>
    <xf numFmtId="0" fontId="7" fillId="39" borderId="38" xfId="55" applyFont="1" applyFill="1" applyBorder="1" applyAlignment="1">
      <alignment horizontal="center" vertical="center" wrapText="1"/>
      <protection/>
    </xf>
    <xf numFmtId="0" fontId="7" fillId="39" borderId="39" xfId="55" applyFont="1" applyFill="1" applyBorder="1" applyAlignment="1">
      <alignment horizontal="center" vertical="center" wrapText="1"/>
      <protection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26" borderId="43" xfId="0" applyFont="1" applyFill="1" applyBorder="1" applyAlignment="1">
      <alignment horizontal="center" vertical="center" wrapText="1"/>
    </xf>
    <xf numFmtId="0" fontId="7" fillId="26" borderId="38" xfId="0" applyFont="1" applyFill="1" applyBorder="1" applyAlignment="1">
      <alignment horizontal="center" vertical="center" wrapText="1"/>
    </xf>
    <xf numFmtId="0" fontId="7" fillId="26" borderId="44" xfId="0" applyFont="1" applyFill="1" applyBorder="1" applyAlignment="1">
      <alignment horizontal="center" vertical="center" wrapText="1"/>
    </xf>
    <xf numFmtId="0" fontId="7" fillId="33" borderId="40" xfId="55" applyFont="1" applyFill="1" applyBorder="1" applyAlignment="1">
      <alignment horizontal="center" vertical="center" wrapText="1"/>
      <protection/>
    </xf>
    <xf numFmtId="0" fontId="7" fillId="33" borderId="41" xfId="55" applyFont="1" applyFill="1" applyBorder="1" applyAlignment="1">
      <alignment horizontal="center" vertical="center" wrapText="1"/>
      <protection/>
    </xf>
    <xf numFmtId="0" fontId="7" fillId="33" borderId="45" xfId="55" applyFont="1" applyFill="1" applyBorder="1" applyAlignment="1">
      <alignment horizontal="center" vertical="center" wrapText="1"/>
      <protection/>
    </xf>
    <xf numFmtId="0" fontId="7" fillId="39" borderId="46" xfId="0" applyFont="1" applyFill="1" applyBorder="1" applyAlignment="1">
      <alignment horizontal="center" vertical="center" wrapText="1"/>
    </xf>
    <xf numFmtId="0" fontId="7" fillId="39" borderId="47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39" borderId="37" xfId="0" applyFont="1" applyFill="1" applyBorder="1" applyAlignment="1">
      <alignment horizontal="center" vertical="center" wrapText="1"/>
    </xf>
    <xf numFmtId="0" fontId="9" fillId="39" borderId="38" xfId="0" applyFont="1" applyFill="1" applyBorder="1" applyAlignment="1">
      <alignment horizontal="center" vertical="center" wrapText="1"/>
    </xf>
    <xf numFmtId="0" fontId="9" fillId="39" borderId="39" xfId="0" applyFont="1" applyFill="1" applyBorder="1" applyAlignment="1">
      <alignment horizontal="center" vertical="center" wrapText="1"/>
    </xf>
    <xf numFmtId="0" fontId="7" fillId="33" borderId="37" xfId="55" applyFont="1" applyFill="1" applyBorder="1" applyAlignment="1">
      <alignment horizontal="center" vertical="center" wrapText="1"/>
      <protection/>
    </xf>
    <xf numFmtId="0" fontId="7" fillId="33" borderId="38" xfId="55" applyFont="1" applyFill="1" applyBorder="1" applyAlignment="1">
      <alignment horizontal="center" vertical="center" wrapText="1"/>
      <protection/>
    </xf>
    <xf numFmtId="0" fontId="7" fillId="33" borderId="39" xfId="55" applyFont="1" applyFill="1" applyBorder="1" applyAlignment="1">
      <alignment horizontal="center" vertical="center" wrapText="1"/>
      <protection/>
    </xf>
    <xf numFmtId="1" fontId="7" fillId="36" borderId="37" xfId="0" applyNumberFormat="1" applyFont="1" applyFill="1" applyBorder="1" applyAlignment="1">
      <alignment horizontal="center" vertical="center" wrapText="1"/>
    </xf>
    <xf numFmtId="1" fontId="7" fillId="36" borderId="38" xfId="0" applyNumberFormat="1" applyFont="1" applyFill="1" applyBorder="1" applyAlignment="1">
      <alignment horizontal="center" vertical="center" wrapText="1"/>
    </xf>
    <xf numFmtId="1" fontId="7" fillId="36" borderId="39" xfId="0" applyNumberFormat="1" applyFont="1" applyFill="1" applyBorder="1" applyAlignment="1">
      <alignment horizontal="center" vertical="center" wrapText="1"/>
    </xf>
    <xf numFmtId="0" fontId="9" fillId="39" borderId="37" xfId="53" applyFont="1" applyFill="1" applyBorder="1" applyAlignment="1">
      <alignment horizontal="center" vertical="center" wrapText="1"/>
      <protection/>
    </xf>
    <xf numFmtId="0" fontId="9" fillId="39" borderId="38" xfId="53" applyFont="1" applyFill="1" applyBorder="1" applyAlignment="1">
      <alignment horizontal="center" vertical="center" wrapText="1"/>
      <protection/>
    </xf>
    <xf numFmtId="0" fontId="9" fillId="39" borderId="39" xfId="53" applyFont="1" applyFill="1" applyBorder="1" applyAlignment="1">
      <alignment horizontal="center" vertical="center" wrapText="1"/>
      <protection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3" borderId="52" xfId="55" applyFont="1" applyFill="1" applyBorder="1" applyAlignment="1">
      <alignment horizontal="center" vertical="center" wrapText="1"/>
      <protection/>
    </xf>
    <xf numFmtId="0" fontId="7" fillId="33" borderId="53" xfId="55" applyFont="1" applyFill="1" applyBorder="1" applyAlignment="1">
      <alignment horizontal="center" vertical="center" wrapText="1"/>
      <protection/>
    </xf>
    <xf numFmtId="0" fontId="7" fillId="33" borderId="54" xfId="55" applyFont="1" applyFill="1" applyBorder="1" applyAlignment="1">
      <alignment horizontal="center" vertical="center" wrapText="1"/>
      <protection/>
    </xf>
    <xf numFmtId="0" fontId="7" fillId="39" borderId="52" xfId="55" applyFont="1" applyFill="1" applyBorder="1" applyAlignment="1">
      <alignment horizontal="center" vertical="center" wrapText="1"/>
      <protection/>
    </xf>
    <xf numFmtId="0" fontId="7" fillId="39" borderId="53" xfId="55" applyFont="1" applyFill="1" applyBorder="1" applyAlignment="1">
      <alignment horizontal="center" vertical="center" wrapText="1"/>
      <protection/>
    </xf>
    <xf numFmtId="0" fontId="7" fillId="39" borderId="54" xfId="55" applyFont="1" applyFill="1" applyBorder="1" applyAlignment="1">
      <alignment horizontal="center" vertical="center" wrapText="1"/>
      <protection/>
    </xf>
    <xf numFmtId="0" fontId="4" fillId="39" borderId="52" xfId="55" applyFont="1" applyFill="1" applyBorder="1" applyAlignment="1">
      <alignment horizontal="center" vertical="center" wrapText="1"/>
      <protection/>
    </xf>
    <xf numFmtId="0" fontId="4" fillId="39" borderId="53" xfId="55" applyFont="1" applyFill="1" applyBorder="1" applyAlignment="1">
      <alignment horizontal="center" vertical="center" wrapText="1"/>
      <protection/>
    </xf>
    <xf numFmtId="0" fontId="4" fillId="39" borderId="54" xfId="55" applyFont="1" applyFill="1" applyBorder="1" applyAlignment="1">
      <alignment horizontal="center" vertical="center" wrapText="1"/>
      <protection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39" borderId="52" xfId="0" applyFont="1" applyFill="1" applyBorder="1" applyAlignment="1">
      <alignment horizontal="center" vertical="center" wrapText="1"/>
    </xf>
    <xf numFmtId="0" fontId="9" fillId="39" borderId="53" xfId="0" applyFont="1" applyFill="1" applyBorder="1" applyAlignment="1">
      <alignment horizontal="center" vertical="center" wrapText="1"/>
    </xf>
    <xf numFmtId="0" fontId="9" fillId="39" borderId="54" xfId="0" applyFont="1" applyFill="1" applyBorder="1" applyAlignment="1">
      <alignment horizontal="center" vertical="center" wrapText="1"/>
    </xf>
    <xf numFmtId="3" fontId="7" fillId="26" borderId="55" xfId="0" applyNumberFormat="1" applyFont="1" applyFill="1" applyBorder="1" applyAlignment="1">
      <alignment horizontal="center" vertical="center" wrapText="1"/>
    </xf>
    <xf numFmtId="3" fontId="7" fillId="26" borderId="56" xfId="0" applyNumberFormat="1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7" fillId="39" borderId="53" xfId="0" applyFont="1" applyFill="1" applyBorder="1" applyAlignment="1">
      <alignment horizontal="center" vertical="center" wrapText="1"/>
    </xf>
    <xf numFmtId="0" fontId="7" fillId="39" borderId="54" xfId="0" applyFont="1" applyFill="1" applyBorder="1" applyAlignment="1">
      <alignment horizontal="center" vertical="center" wrapText="1"/>
    </xf>
    <xf numFmtId="0" fontId="7" fillId="2" borderId="52" xfId="55" applyFont="1" applyFill="1" applyBorder="1" applyAlignment="1">
      <alignment horizontal="center" vertical="center" wrapText="1"/>
      <protection/>
    </xf>
    <xf numFmtId="0" fontId="7" fillId="2" borderId="53" xfId="55" applyFont="1" applyFill="1" applyBorder="1" applyAlignment="1">
      <alignment horizontal="center" vertical="center" wrapText="1"/>
      <protection/>
    </xf>
    <xf numFmtId="0" fontId="7" fillId="2" borderId="54" xfId="55" applyFont="1" applyFill="1" applyBorder="1" applyAlignment="1">
      <alignment horizontal="center" vertical="center" wrapText="1"/>
      <protection/>
    </xf>
    <xf numFmtId="0" fontId="7" fillId="38" borderId="58" xfId="0" applyFont="1" applyFill="1" applyBorder="1" applyAlignment="1">
      <alignment horizontal="center" vertical="center" wrapText="1"/>
    </xf>
    <xf numFmtId="0" fontId="7" fillId="38" borderId="59" xfId="0" applyFont="1" applyFill="1" applyBorder="1" applyAlignment="1">
      <alignment horizontal="center" vertical="center" wrapText="1"/>
    </xf>
    <xf numFmtId="0" fontId="7" fillId="26" borderId="55" xfId="0" applyFont="1" applyFill="1" applyBorder="1" applyAlignment="1">
      <alignment horizontal="center" vertical="center" wrapText="1"/>
    </xf>
    <xf numFmtId="0" fontId="7" fillId="26" borderId="56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 vertical="center" wrapText="1"/>
    </xf>
    <xf numFmtId="0" fontId="6" fillId="39" borderId="54" xfId="0" applyFont="1" applyFill="1" applyBorder="1" applyAlignment="1">
      <alignment horizontal="center" vertical="center" wrapText="1"/>
    </xf>
    <xf numFmtId="0" fontId="7" fillId="39" borderId="12" xfId="55" applyFont="1" applyFill="1" applyBorder="1" applyAlignment="1">
      <alignment horizontal="center" vertical="center" wrapText="1"/>
      <protection/>
    </xf>
    <xf numFmtId="0" fontId="7" fillId="39" borderId="10" xfId="55" applyFont="1" applyFill="1" applyBorder="1" applyAlignment="1">
      <alignment horizontal="center" vertical="center" wrapText="1"/>
      <protection/>
    </xf>
    <xf numFmtId="0" fontId="7" fillId="39" borderId="13" xfId="55" applyFont="1" applyFill="1" applyBorder="1" applyAlignment="1">
      <alignment horizontal="center" vertical="center" wrapText="1"/>
      <protection/>
    </xf>
    <xf numFmtId="0" fontId="6" fillId="39" borderId="19" xfId="0" applyFont="1" applyFill="1" applyBorder="1" applyAlignment="1">
      <alignment horizontal="center" vertical="center" wrapText="1"/>
    </xf>
    <xf numFmtId="0" fontId="4" fillId="39" borderId="12" xfId="55" applyFont="1" applyFill="1" applyBorder="1" applyAlignment="1">
      <alignment horizontal="center" vertical="center" wrapText="1"/>
      <protection/>
    </xf>
    <xf numFmtId="0" fontId="4" fillId="39" borderId="10" xfId="55" applyFont="1" applyFill="1" applyBorder="1" applyAlignment="1">
      <alignment horizontal="center" vertical="center" wrapText="1"/>
      <protection/>
    </xf>
    <xf numFmtId="0" fontId="4" fillId="39" borderId="13" xfId="55" applyFont="1" applyFill="1" applyBorder="1" applyAlignment="1">
      <alignment horizontal="center" vertical="center" wrapText="1"/>
      <protection/>
    </xf>
    <xf numFmtId="0" fontId="7" fillId="2" borderId="12" xfId="55" applyFont="1" applyFill="1" applyBorder="1" applyAlignment="1">
      <alignment horizontal="center" vertical="center" wrapText="1"/>
      <protection/>
    </xf>
    <xf numFmtId="0" fontId="7" fillId="2" borderId="10" xfId="55" applyFont="1" applyFill="1" applyBorder="1" applyAlignment="1">
      <alignment horizontal="center" vertical="center" wrapText="1"/>
      <protection/>
    </xf>
    <xf numFmtId="0" fontId="7" fillId="2" borderId="13" xfId="55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 vertical="center" wrapText="1"/>
    </xf>
    <xf numFmtId="0" fontId="6" fillId="39" borderId="5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" xfId="54"/>
    <cellStyle name="Обычный_Лист1" xfId="55"/>
    <cellStyle name="Обычный_Образец" xfId="56"/>
    <cellStyle name="Обычный_Прейскурант окончательный" xfId="57"/>
    <cellStyle name="Обычный_Эндоскопия" xfId="58"/>
    <cellStyle name="Обычный_эндоскопия 200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vorontsov\Downloads\&#1091;&#1074;&#1077;&#1076;&#1086;&#1084;&#1083;&#1077;&#1085;&#1080;&#1077;\&#1055;&#1088;&#1077;&#1081;&#1089;&#1082;&#1091;&#1088;&#1072;&#1085;&#1090;%202020%20&#1052;&#1041;&#1051;%20(020320)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 "/>
      <sheetName val="Приложение2"/>
      <sheetName val="Приложение3"/>
      <sheetName val="Весь прейск 2020 года "/>
      <sheetName val="Весь прейск 2020 года  (страх)"/>
      <sheetName val="Весь прейск (СНГ)"/>
      <sheetName val="Весь прейск (даль зар)"/>
      <sheetName val="Лист1"/>
    </sheetNames>
    <sheetDataSet>
      <sheetData sheetId="3">
        <row r="15">
          <cell r="C15" t="str">
            <v>Бактериологическое исследование смывов из бронхов ручным методом (выделение чистой культуры)</v>
          </cell>
          <cell r="D15" t="str">
            <v>исследование</v>
          </cell>
          <cell r="E15">
            <v>6500</v>
          </cell>
          <cell r="H15">
            <v>5200</v>
          </cell>
        </row>
        <row r="16">
          <cell r="C16" t="str">
            <v>Бактериологическое исследование мокроты ручным методом (выделение чистой культуры)</v>
          </cell>
          <cell r="D16" t="str">
            <v>исследование</v>
          </cell>
          <cell r="E16">
            <v>6500</v>
          </cell>
          <cell r="H16">
            <v>5200</v>
          </cell>
        </row>
        <row r="17">
          <cell r="C17" t="str">
            <v>Бактериологическое исследование отделяемого из зева, ран, глаз, ушей, мочи, желчи и др. ручным методом (выделение чистой культуры)</v>
          </cell>
          <cell r="D17" t="str">
            <v>исследование</v>
          </cell>
          <cell r="E17">
            <v>6500</v>
          </cell>
          <cell r="H17">
            <v>5200</v>
          </cell>
        </row>
        <row r="18">
          <cell r="C18" t="str">
            <v>Бактериологическое исследование грудного молока ручным методом (выделение чистой культуры)</v>
          </cell>
          <cell r="D18" t="str">
            <v>исследование</v>
          </cell>
          <cell r="E18">
            <v>6500</v>
          </cell>
          <cell r="H18">
            <v>5200</v>
          </cell>
        </row>
        <row r="19">
          <cell r="C19" t="str">
            <v>Бактериологическое исследование биологического материала на пищевые токсикоинфекции ручным методом (выделение чистой культуры)</v>
          </cell>
          <cell r="D19" t="str">
            <v>исследование</v>
          </cell>
          <cell r="E19">
            <v>6500</v>
          </cell>
          <cell r="H19">
            <v>5200</v>
          </cell>
        </row>
        <row r="20">
          <cell r="C20" t="str">
            <v>Бактериологическое исследование мокроты(выделение чистой культуры) на анализаторе</v>
          </cell>
          <cell r="D20" t="str">
            <v>исследование</v>
          </cell>
          <cell r="E20">
            <v>9000</v>
          </cell>
          <cell r="H20">
            <v>7200</v>
          </cell>
        </row>
        <row r="21">
          <cell r="C21" t="str">
            <v>Бактериологическое исследование отделяемого из зева, ран, глаз, ушей, мочи, желчи и другое на анализаторе</v>
          </cell>
          <cell r="D21" t="str">
            <v>исследование</v>
          </cell>
          <cell r="E21">
            <v>9000</v>
          </cell>
          <cell r="H21">
            <v>7200</v>
          </cell>
        </row>
        <row r="22">
          <cell r="C22" t="str">
            <v>Бактериологическое исследование грудного молока ручным методом (выделение чистой культуры) на анализаторе</v>
          </cell>
          <cell r="D22" t="str">
            <v>исследование</v>
          </cell>
          <cell r="E22">
            <v>9000</v>
          </cell>
          <cell r="H22">
            <v>7200</v>
          </cell>
        </row>
        <row r="23">
          <cell r="C23" t="str">
            <v>Бактериологическое исследование носоглоточной слизи на Neisseria meningitis (выделение чистой культуры) ручным методом</v>
          </cell>
          <cell r="D23" t="str">
            <v>исследование</v>
          </cell>
          <cell r="E23">
            <v>4000</v>
          </cell>
          <cell r="H23">
            <v>3200</v>
          </cell>
        </row>
        <row r="24">
          <cell r="C24" t="str">
            <v>Бактериологическое исследование спинномозговой жидкости на Neisseria meningitis  (выделение чистой культуры) ручным методом</v>
          </cell>
          <cell r="D24" t="str">
            <v>исследование</v>
          </cell>
          <cell r="E24">
            <v>4000</v>
          </cell>
          <cell r="H24">
            <v>3200</v>
          </cell>
        </row>
        <row r="25">
          <cell r="C25" t="str">
            <v>Бактериологическое исследование носоглоточной слизи на Neisseria meningitis на анализаторе</v>
          </cell>
          <cell r="D25" t="str">
            <v>исследование</v>
          </cell>
          <cell r="E25">
            <v>9000</v>
          </cell>
          <cell r="H25">
            <v>7200</v>
          </cell>
        </row>
        <row r="26">
          <cell r="C26" t="str">
            <v>Бактериологическое исследование спинномозговой жидкости на Neisseria meningitis (нейссерия менингитис) (выделение чистой культуры) на анализаторе</v>
          </cell>
          <cell r="D26" t="str">
            <v>исследование</v>
          </cell>
          <cell r="E26">
            <v>9000</v>
          </cell>
          <cell r="H26">
            <v>7200</v>
          </cell>
        </row>
        <row r="27">
          <cell r="C27" t="str">
            <v>Бактериологическое исследование отделяемого из зева и носа на Staphylococcus aureus ручным методом (выделение чистой культуры)</v>
          </cell>
          <cell r="D27" t="str">
            <v>исследование</v>
          </cell>
          <cell r="E27">
            <v>3200</v>
          </cell>
          <cell r="H27">
            <v>2560</v>
          </cell>
        </row>
        <row r="28">
          <cell r="C28" t="str">
            <v>Бактериологическое исследование отделяемого из зева и носа на Staphylococcus aureus  на анализаторе</v>
          </cell>
          <cell r="D28" t="str">
            <v>исследование</v>
          </cell>
          <cell r="E28">
            <v>9000</v>
          </cell>
          <cell r="H28">
            <v>7200</v>
          </cell>
        </row>
        <row r="29">
          <cell r="C29" t="str">
            <v>Бактериологическое исследование отделяемого носа и зева на дифтерию ручным методом (выделение чистой культуры)</v>
          </cell>
          <cell r="D29" t="str">
            <v>исследование</v>
          </cell>
          <cell r="E29">
            <v>4000</v>
          </cell>
          <cell r="H29">
            <v>3200</v>
          </cell>
        </row>
        <row r="30">
          <cell r="C30" t="str">
            <v>Бактериологическое исследование отделяемого носа и зева на дифтерию на анализаторе</v>
          </cell>
          <cell r="D30" t="str">
            <v>исследование</v>
          </cell>
          <cell r="E30">
            <v>9000</v>
          </cell>
          <cell r="H30">
            <v>7200</v>
          </cell>
        </row>
        <row r="31">
          <cell r="C31" t="str">
            <v>Бактериологическое исследование аутопсийного материала ручным методом (выделение чистой культуры)</v>
          </cell>
          <cell r="D31" t="str">
            <v>исследование</v>
          </cell>
          <cell r="E31">
            <v>4000</v>
          </cell>
          <cell r="H31">
            <v>3200</v>
          </cell>
        </row>
        <row r="32">
          <cell r="C32" t="str">
            <v>Бактериологическое исследование крови на стерильность ручным методом (выделение чистой культуры)</v>
          </cell>
          <cell r="D32" t="str">
            <v>исследование</v>
          </cell>
          <cell r="E32">
            <v>5500</v>
          </cell>
          <cell r="H32">
            <v>4400</v>
          </cell>
        </row>
        <row r="33">
          <cell r="C33" t="str">
            <v>Бактериологическое исследование крови на стерильность на анализаторе</v>
          </cell>
          <cell r="D33" t="str">
            <v>исследование</v>
          </cell>
          <cell r="E33">
            <v>7000</v>
          </cell>
          <cell r="H33">
            <v>5600</v>
          </cell>
        </row>
        <row r="34">
          <cell r="C34" t="str">
            <v>Бактериологическое исследование крови на сальмонеллез ручным методом (выделение чистой культуры)</v>
          </cell>
          <cell r="D34" t="str">
            <v>исследование</v>
          </cell>
          <cell r="E34">
            <v>4500</v>
          </cell>
          <cell r="H34">
            <v>3600</v>
          </cell>
        </row>
        <row r="35">
          <cell r="C35" t="str">
            <v>Бактериологическое исследование биологического материала на грибы рода Candida (кандида) ручным методом (выделение чистой культуры)</v>
          </cell>
          <cell r="D35" t="str">
            <v>исследование</v>
          </cell>
          <cell r="E35">
            <v>3000</v>
          </cell>
          <cell r="H35">
            <v>2400</v>
          </cell>
        </row>
        <row r="36">
          <cell r="C36" t="str">
            <v>Бактериологическое исследование биологического материала на грибы рода Aspergillus ручным методом (выделение чистой культуры)</v>
          </cell>
          <cell r="D36" t="str">
            <v>исследование</v>
          </cell>
          <cell r="E36">
            <v>3000</v>
          </cell>
          <cell r="H36">
            <v>2400</v>
          </cell>
        </row>
        <row r="37">
          <cell r="D37" t="str">
            <v>исследование</v>
          </cell>
          <cell r="E37">
            <v>9000</v>
          </cell>
          <cell r="H37">
            <v>7200</v>
          </cell>
        </row>
        <row r="38">
          <cell r="C38" t="str">
            <v>Бактериологическое исследование испражнений на кишечный дисбактериоз ручным методом</v>
          </cell>
          <cell r="D38" t="str">
            <v>исследование</v>
          </cell>
          <cell r="E38">
            <v>8000</v>
          </cell>
          <cell r="H38">
            <v>6400</v>
          </cell>
        </row>
        <row r="39">
          <cell r="C39" t="str">
            <v>Бактериологическое исследование испражнений на микробиоционоз влагалища ручным методом</v>
          </cell>
          <cell r="D39" t="str">
            <v>исследование</v>
          </cell>
          <cell r="E39">
            <v>8000.0627760352945</v>
          </cell>
          <cell r="H39">
            <v>6400.050220828236</v>
          </cell>
        </row>
        <row r="40">
          <cell r="C40" t="str">
            <v>Бактериологическое исследование испражнений на микробиоционоз ротовой полости ручным методом</v>
          </cell>
          <cell r="D40" t="str">
            <v>исследование</v>
          </cell>
          <cell r="E40">
            <v>8000</v>
          </cell>
          <cell r="H40">
            <v>6400</v>
          </cell>
        </row>
        <row r="41">
          <cell r="C41" t="str">
            <v>Бактериологическое исследование испражнений на патогенную и условно- патогенную микрофлору ручным методом (выделение чистой культуры)</v>
          </cell>
          <cell r="D41" t="str">
            <v>исследование</v>
          </cell>
          <cell r="E41">
            <v>4500</v>
          </cell>
          <cell r="H41">
            <v>3600</v>
          </cell>
        </row>
        <row r="42">
          <cell r="C42" t="str">
            <v>Бактериологическое исследование испражнений на иерсиниоз, ручным методом (выделение чистой культуры)</v>
          </cell>
          <cell r="D42" t="str">
            <v>исследование</v>
          </cell>
          <cell r="E42">
            <v>4500</v>
          </cell>
          <cell r="H42">
            <v>3600</v>
          </cell>
        </row>
        <row r="43">
          <cell r="C43" t="str">
            <v>Бактериологическое исследование испражнений на листериоз ручным методом (выделение чистой культуры)</v>
          </cell>
          <cell r="D43" t="str">
            <v>исследование</v>
          </cell>
          <cell r="E43">
            <v>4500</v>
          </cell>
          <cell r="H43">
            <v>3600</v>
          </cell>
        </row>
        <row r="44">
          <cell r="C44" t="str">
            <v>Бактериологическое исследование биологического материала на Vibrio cholerae (вибрио холера) (ручным методом (выделение чистой культуры)</v>
          </cell>
          <cell r="D44" t="str">
            <v>исследование</v>
          </cell>
          <cell r="E44">
            <v>4000</v>
          </cell>
          <cell r="H44">
            <v>3200</v>
          </cell>
        </row>
        <row r="45">
          <cell r="C45" t="str">
            <v>Бактериологическое исследование  биоматериала на коклюш и паракоклюш</v>
          </cell>
          <cell r="D45" t="str">
            <v>исследование</v>
          </cell>
          <cell r="E45">
            <v>4500</v>
          </cell>
          <cell r="H45">
            <v>3600</v>
          </cell>
        </row>
        <row r="46">
          <cell r="C46" t="str">
            <v>Бактериологическое исследование и чувствительность к антибиотикам на стрептококк группы В (Str. agalaсtiae)</v>
          </cell>
          <cell r="D46" t="str">
            <v>исследование</v>
          </cell>
          <cell r="E46">
            <v>8500</v>
          </cell>
          <cell r="H46">
            <v>6800</v>
          </cell>
        </row>
        <row r="47">
          <cell r="C47" t="str">
            <v>Бактериологическое исследование биоматериала  на MRSA (метициллинрезистентный Staphylococcus aureus)</v>
          </cell>
          <cell r="D47" t="str">
            <v>исследование</v>
          </cell>
          <cell r="E47">
            <v>3000</v>
          </cell>
          <cell r="H47">
            <v>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V1391"/>
  <sheetViews>
    <sheetView tabSelected="1" zoomScale="60" zoomScaleNormal="60" zoomScalePageLayoutView="0" workbookViewId="0" topLeftCell="A1377">
      <selection activeCell="V1375" sqref="V1375"/>
    </sheetView>
  </sheetViews>
  <sheetFormatPr defaultColWidth="8.875" defaultRowHeight="12.75"/>
  <cols>
    <col min="1" max="2" width="8.875" style="1" customWidth="1"/>
    <col min="3" max="3" width="68.75390625" style="2" customWidth="1"/>
    <col min="4" max="4" width="13.25390625" style="1" customWidth="1"/>
    <col min="5" max="5" width="12.875" style="1" customWidth="1"/>
    <col min="6" max="6" width="16.75390625" style="119" customWidth="1"/>
    <col min="7" max="7" width="13.75390625" style="1" bestFit="1" customWidth="1"/>
    <col min="8" max="8" width="11.25390625" style="89" bestFit="1" customWidth="1"/>
    <col min="9" max="22" width="8.875" style="89" customWidth="1"/>
    <col min="23" max="16384" width="8.875" style="1" customWidth="1"/>
  </cols>
  <sheetData>
    <row r="2" ht="21.75" customHeight="1"/>
    <row r="3" spans="4:7" ht="20.25">
      <c r="D3" s="3"/>
      <c r="E3" s="215" t="s">
        <v>0</v>
      </c>
      <c r="F3" s="215"/>
      <c r="G3" s="50"/>
    </row>
    <row r="4" spans="4:7" ht="20.25">
      <c r="D4" s="215" t="s">
        <v>1</v>
      </c>
      <c r="E4" s="215"/>
      <c r="F4" s="215"/>
      <c r="G4" s="50"/>
    </row>
    <row r="5" spans="4:7" ht="20.25">
      <c r="D5" s="215" t="s">
        <v>2</v>
      </c>
      <c r="E5" s="215"/>
      <c r="F5" s="215"/>
      <c r="G5" s="50"/>
    </row>
    <row r="6" spans="5:7" ht="59.25" customHeight="1">
      <c r="E6" s="215" t="s">
        <v>3</v>
      </c>
      <c r="F6" s="215"/>
      <c r="G6" s="50"/>
    </row>
    <row r="7" spans="5:7" ht="20.25">
      <c r="E7" s="216" t="s">
        <v>1014</v>
      </c>
      <c r="F7" s="216"/>
      <c r="G7" s="117"/>
    </row>
    <row r="8" spans="6:7" ht="15.75">
      <c r="F8" s="120"/>
      <c r="G8" s="4"/>
    </row>
    <row r="9" spans="6:7" ht="15.75">
      <c r="F9" s="120"/>
      <c r="G9" s="4"/>
    </row>
    <row r="10" ht="15.75" hidden="1">
      <c r="E10" s="4"/>
    </row>
    <row r="11" spans="1:7" ht="27.75" customHeight="1">
      <c r="A11" s="217" t="s">
        <v>4</v>
      </c>
      <c r="B11" s="217"/>
      <c r="C11" s="217"/>
      <c r="D11" s="217"/>
      <c r="E11" s="217"/>
      <c r="F11" s="217"/>
      <c r="G11" s="118"/>
    </row>
    <row r="12" spans="1:22" s="5" customFormat="1" ht="27.75" customHeight="1" thickBot="1">
      <c r="A12" s="218" t="s">
        <v>5</v>
      </c>
      <c r="B12" s="218"/>
      <c r="C12" s="218"/>
      <c r="D12" s="218"/>
      <c r="E12" s="218"/>
      <c r="F12" s="218"/>
      <c r="G12" s="6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6" customFormat="1" ht="23.25" customHeight="1" thickBot="1" thickTop="1">
      <c r="A13" s="200" t="s">
        <v>6</v>
      </c>
      <c r="B13" s="123"/>
      <c r="C13" s="202" t="s">
        <v>7</v>
      </c>
      <c r="D13" s="213" t="s">
        <v>8</v>
      </c>
      <c r="E13" s="231" t="s">
        <v>9</v>
      </c>
      <c r="F13" s="232"/>
      <c r="G13" s="232"/>
      <c r="H13" s="23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6" customFormat="1" ht="92.25" customHeight="1" thickBot="1">
      <c r="A14" s="201"/>
      <c r="B14" s="124"/>
      <c r="C14" s="203"/>
      <c r="D14" s="214"/>
      <c r="E14" s="191" t="s">
        <v>781</v>
      </c>
      <c r="F14" s="192" t="s">
        <v>645</v>
      </c>
      <c r="G14" s="193" t="s">
        <v>899</v>
      </c>
      <c r="H14" s="193" t="s">
        <v>1341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7" customFormat="1" ht="21" customHeight="1" thickBot="1">
      <c r="A15" s="228" t="s">
        <v>494</v>
      </c>
      <c r="B15" s="229"/>
      <c r="C15" s="229"/>
      <c r="D15" s="229"/>
      <c r="E15" s="229"/>
      <c r="F15" s="229"/>
      <c r="G15" s="229"/>
      <c r="H15" s="230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8" s="12" customFormat="1" ht="21.75" customHeight="1" thickBot="1">
      <c r="A16" s="125">
        <v>1</v>
      </c>
      <c r="B16" s="126"/>
      <c r="C16" s="127" t="s">
        <v>497</v>
      </c>
      <c r="D16" s="126" t="s">
        <v>10</v>
      </c>
      <c r="E16" s="128">
        <v>7500</v>
      </c>
      <c r="F16" s="129">
        <v>6000</v>
      </c>
      <c r="G16" s="41">
        <f>7500*1.3</f>
        <v>9750</v>
      </c>
      <c r="H16" s="41">
        <f>7500*1.25</f>
        <v>9375</v>
      </c>
    </row>
    <row r="17" spans="1:8" s="12" customFormat="1" ht="21.75" customHeight="1" thickBot="1">
      <c r="A17" s="125">
        <v>2</v>
      </c>
      <c r="B17" s="126"/>
      <c r="C17" s="127" t="s">
        <v>498</v>
      </c>
      <c r="D17" s="126" t="s">
        <v>10</v>
      </c>
      <c r="E17" s="128">
        <v>6000</v>
      </c>
      <c r="F17" s="129">
        <v>4800</v>
      </c>
      <c r="G17" s="41">
        <f>6000*1.3</f>
        <v>7800</v>
      </c>
      <c r="H17" s="41">
        <f>6000*1.25</f>
        <v>7500</v>
      </c>
    </row>
    <row r="18" spans="1:8" s="12" customFormat="1" ht="21.75" customHeight="1" thickBot="1">
      <c r="A18" s="125">
        <v>3</v>
      </c>
      <c r="B18" s="126"/>
      <c r="C18" s="127" t="s">
        <v>499</v>
      </c>
      <c r="D18" s="126" t="s">
        <v>10</v>
      </c>
      <c r="E18" s="128">
        <v>5000</v>
      </c>
      <c r="F18" s="129">
        <v>4000</v>
      </c>
      <c r="G18" s="41">
        <f>5000*1.3</f>
        <v>6500</v>
      </c>
      <c r="H18" s="41">
        <f>5000*1.25</f>
        <v>6250</v>
      </c>
    </row>
    <row r="19" spans="1:8" s="12" customFormat="1" ht="21.75" customHeight="1" thickBot="1">
      <c r="A19" s="125">
        <v>4</v>
      </c>
      <c r="B19" s="126"/>
      <c r="C19" s="127" t="s">
        <v>495</v>
      </c>
      <c r="D19" s="126" t="s">
        <v>10</v>
      </c>
      <c r="E19" s="128">
        <v>4700</v>
      </c>
      <c r="F19" s="129">
        <v>3760</v>
      </c>
      <c r="G19" s="41">
        <f>4700*1.3</f>
        <v>6110</v>
      </c>
      <c r="H19" s="41">
        <f>4700*1.25</f>
        <v>5875</v>
      </c>
    </row>
    <row r="20" spans="1:8" s="12" customFormat="1" ht="21.75" customHeight="1" thickBot="1">
      <c r="A20" s="125">
        <v>5</v>
      </c>
      <c r="B20" s="126"/>
      <c r="C20" s="127" t="s">
        <v>1308</v>
      </c>
      <c r="D20" s="126" t="s">
        <v>10</v>
      </c>
      <c r="E20" s="128">
        <v>3500</v>
      </c>
      <c r="F20" s="129">
        <f>E20*80%</f>
        <v>2800</v>
      </c>
      <c r="G20" s="41">
        <f>3500*1.3</f>
        <v>4550</v>
      </c>
      <c r="H20" s="41">
        <f>3500*1.25</f>
        <v>4375</v>
      </c>
    </row>
    <row r="21" spans="1:8" s="12" customFormat="1" ht="21.75" customHeight="1" thickBot="1">
      <c r="A21" s="125">
        <v>6</v>
      </c>
      <c r="B21" s="126"/>
      <c r="C21" s="127" t="s">
        <v>1306</v>
      </c>
      <c r="D21" s="126" t="s">
        <v>10</v>
      </c>
      <c r="E21" s="128">
        <v>3200</v>
      </c>
      <c r="F21" s="129">
        <f>E21*0.8</f>
        <v>2560</v>
      </c>
      <c r="G21" s="41">
        <f>3200*1.3</f>
        <v>4160</v>
      </c>
      <c r="H21" s="41">
        <f>3200*1.25</f>
        <v>4000</v>
      </c>
    </row>
    <row r="22" spans="1:8" s="12" customFormat="1" ht="21.75" customHeight="1" thickBot="1">
      <c r="A22" s="125">
        <v>7</v>
      </c>
      <c r="B22" s="126"/>
      <c r="C22" s="127" t="s">
        <v>500</v>
      </c>
      <c r="D22" s="126" t="s">
        <v>10</v>
      </c>
      <c r="E22" s="128">
        <v>4800</v>
      </c>
      <c r="F22" s="129">
        <v>3840</v>
      </c>
      <c r="G22" s="41">
        <f>4800*1.3</f>
        <v>6240</v>
      </c>
      <c r="H22" s="41">
        <f>4800*1.25</f>
        <v>6000</v>
      </c>
    </row>
    <row r="23" spans="1:8" s="12" customFormat="1" ht="21.75" customHeight="1" thickBot="1">
      <c r="A23" s="125">
        <v>8</v>
      </c>
      <c r="B23" s="126"/>
      <c r="C23" s="127" t="s">
        <v>501</v>
      </c>
      <c r="D23" s="126" t="s">
        <v>10</v>
      </c>
      <c r="E23" s="128">
        <v>3900</v>
      </c>
      <c r="F23" s="129">
        <v>3120</v>
      </c>
      <c r="G23" s="41">
        <f>3900*1.3</f>
        <v>5070</v>
      </c>
      <c r="H23" s="41">
        <f>3900*1.25</f>
        <v>4875</v>
      </c>
    </row>
    <row r="24" spans="1:8" s="12" customFormat="1" ht="21.75" customHeight="1" thickBot="1">
      <c r="A24" s="125">
        <v>9</v>
      </c>
      <c r="B24" s="126"/>
      <c r="C24" s="127" t="s">
        <v>502</v>
      </c>
      <c r="D24" s="126" t="s">
        <v>10</v>
      </c>
      <c r="E24" s="128">
        <v>3300</v>
      </c>
      <c r="F24" s="129">
        <v>2640</v>
      </c>
      <c r="G24" s="41">
        <f>3300*1.3</f>
        <v>4290</v>
      </c>
      <c r="H24" s="41">
        <f>3300*1.25</f>
        <v>4125</v>
      </c>
    </row>
    <row r="25" spans="1:8" s="12" customFormat="1" ht="21.75" customHeight="1" thickBot="1">
      <c r="A25" s="125" t="s">
        <v>1312</v>
      </c>
      <c r="B25" s="126"/>
      <c r="C25" s="127" t="s">
        <v>496</v>
      </c>
      <c r="D25" s="126" t="s">
        <v>10</v>
      </c>
      <c r="E25" s="128">
        <v>3100</v>
      </c>
      <c r="F25" s="129">
        <v>2480</v>
      </c>
      <c r="G25" s="41">
        <f>3100*1.3</f>
        <v>4030</v>
      </c>
      <c r="H25" s="41">
        <f>3100*1.25</f>
        <v>3875</v>
      </c>
    </row>
    <row r="26" spans="1:8" s="12" customFormat="1" ht="21.75" customHeight="1" thickBot="1">
      <c r="A26" s="125" t="s">
        <v>1313</v>
      </c>
      <c r="B26" s="126"/>
      <c r="C26" s="127" t="s">
        <v>1309</v>
      </c>
      <c r="D26" s="126" t="s">
        <v>10</v>
      </c>
      <c r="E26" s="128">
        <v>2500</v>
      </c>
      <c r="F26" s="129">
        <f>E26*80%</f>
        <v>2000</v>
      </c>
      <c r="G26" s="41">
        <f>2500*1.3</f>
        <v>3250</v>
      </c>
      <c r="H26" s="41">
        <f>2500*1.25</f>
        <v>3125</v>
      </c>
    </row>
    <row r="27" spans="1:8" s="12" customFormat="1" ht="21.75" customHeight="1" thickBot="1">
      <c r="A27" s="125" t="s">
        <v>1314</v>
      </c>
      <c r="B27" s="126"/>
      <c r="C27" s="127" t="s">
        <v>1307</v>
      </c>
      <c r="D27" s="126" t="s">
        <v>10</v>
      </c>
      <c r="E27" s="128">
        <v>2300</v>
      </c>
      <c r="F27" s="129">
        <f>E27*0.8</f>
        <v>1840</v>
      </c>
      <c r="G27" s="41">
        <f>2300*1.3</f>
        <v>2990</v>
      </c>
      <c r="H27" s="41">
        <f>2300*1.25</f>
        <v>2875</v>
      </c>
    </row>
    <row r="28" spans="1:8" s="12" customFormat="1" ht="36" customHeight="1" thickBot="1">
      <c r="A28" s="130" t="s">
        <v>1315</v>
      </c>
      <c r="B28" s="131"/>
      <c r="C28" s="127" t="s">
        <v>1310</v>
      </c>
      <c r="D28" s="126" t="s">
        <v>10</v>
      </c>
      <c r="E28" s="132">
        <v>7000</v>
      </c>
      <c r="F28" s="129">
        <f>E28*80%</f>
        <v>5600</v>
      </c>
      <c r="G28" s="53">
        <f>7000*1.3</f>
        <v>9100</v>
      </c>
      <c r="H28" s="53">
        <f>7000*1.25</f>
        <v>8750</v>
      </c>
    </row>
    <row r="29" spans="1:8" s="12" customFormat="1" ht="34.5" customHeight="1" thickBot="1">
      <c r="A29" s="130" t="s">
        <v>1316</v>
      </c>
      <c r="B29" s="131"/>
      <c r="C29" s="127" t="s">
        <v>1311</v>
      </c>
      <c r="D29" s="126" t="s">
        <v>10</v>
      </c>
      <c r="E29" s="132">
        <v>4000</v>
      </c>
      <c r="F29" s="129">
        <f>E29*80%</f>
        <v>3200</v>
      </c>
      <c r="G29" s="53">
        <f>4000*1.3</f>
        <v>5200</v>
      </c>
      <c r="H29" s="53">
        <f>4000*1.25</f>
        <v>5000</v>
      </c>
    </row>
    <row r="30" spans="1:22" s="5" customFormat="1" ht="21" customHeight="1">
      <c r="A30" s="234" t="s">
        <v>572</v>
      </c>
      <c r="B30" s="235"/>
      <c r="C30" s="235"/>
      <c r="D30" s="235"/>
      <c r="E30" s="235"/>
      <c r="F30" s="235"/>
      <c r="G30" s="235"/>
      <c r="H30" s="23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21" customHeight="1" thickBot="1">
      <c r="A31" s="237" t="s">
        <v>11</v>
      </c>
      <c r="B31" s="238"/>
      <c r="C31" s="238"/>
      <c r="D31" s="238"/>
      <c r="E31" s="238"/>
      <c r="F31" s="238"/>
      <c r="G31" s="238"/>
      <c r="H31" s="23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6" customFormat="1" ht="23.25" customHeight="1" thickBot="1">
      <c r="A32" s="133">
        <v>10</v>
      </c>
      <c r="B32" s="134"/>
      <c r="C32" s="135" t="s">
        <v>1063</v>
      </c>
      <c r="D32" s="134" t="s">
        <v>1064</v>
      </c>
      <c r="E32" s="128">
        <v>4000</v>
      </c>
      <c r="F32" s="129">
        <v>3200</v>
      </c>
      <c r="G32" s="55">
        <v>5200</v>
      </c>
      <c r="H32" s="41">
        <v>5000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8" s="13" customFormat="1" ht="21" customHeight="1" thickBot="1">
      <c r="A33" s="125">
        <v>11</v>
      </c>
      <c r="B33" s="126"/>
      <c r="C33" s="127" t="s">
        <v>13</v>
      </c>
      <c r="D33" s="126" t="s">
        <v>12</v>
      </c>
      <c r="E33" s="128">
        <v>600</v>
      </c>
      <c r="F33" s="129">
        <f>E33*80%</f>
        <v>480</v>
      </c>
      <c r="G33" s="55">
        <v>780</v>
      </c>
      <c r="H33" s="41">
        <f>600*1.25</f>
        <v>750</v>
      </c>
    </row>
    <row r="34" spans="1:8" s="13" customFormat="1" ht="24" customHeight="1" thickBot="1">
      <c r="A34" s="133">
        <v>12</v>
      </c>
      <c r="B34" s="134"/>
      <c r="C34" s="127" t="s">
        <v>1020</v>
      </c>
      <c r="D34" s="126" t="s">
        <v>10</v>
      </c>
      <c r="E34" s="128">
        <v>7600</v>
      </c>
      <c r="F34" s="129">
        <f>E34*80%</f>
        <v>6080</v>
      </c>
      <c r="G34" s="55">
        <v>9880</v>
      </c>
      <c r="H34" s="41">
        <f>7600*1.25</f>
        <v>9500</v>
      </c>
    </row>
    <row r="35" spans="1:8" s="13" customFormat="1" ht="21" customHeight="1" thickBot="1">
      <c r="A35" s="125">
        <v>13</v>
      </c>
      <c r="B35" s="126"/>
      <c r="C35" s="127" t="s">
        <v>14</v>
      </c>
      <c r="D35" s="126" t="s">
        <v>10</v>
      </c>
      <c r="E35" s="128">
        <v>7600</v>
      </c>
      <c r="F35" s="129">
        <f>E35*80%</f>
        <v>6080</v>
      </c>
      <c r="G35" s="55">
        <v>9880</v>
      </c>
      <c r="H35" s="41">
        <f>7600*1.25</f>
        <v>9500</v>
      </c>
    </row>
    <row r="36" spans="1:22" s="14" customFormat="1" ht="19.5" customHeight="1" thickBot="1">
      <c r="A36" s="133">
        <v>14</v>
      </c>
      <c r="B36" s="134"/>
      <c r="C36" s="127" t="s">
        <v>15</v>
      </c>
      <c r="D36" s="126" t="s">
        <v>10</v>
      </c>
      <c r="E36" s="128">
        <v>7600</v>
      </c>
      <c r="F36" s="129">
        <f>E36*80%</f>
        <v>6080</v>
      </c>
      <c r="G36" s="55">
        <v>9880</v>
      </c>
      <c r="H36" s="41">
        <f>7600*1.25</f>
        <v>9500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21" customHeight="1" thickBot="1">
      <c r="A37" s="210" t="s">
        <v>16</v>
      </c>
      <c r="B37" s="211"/>
      <c r="C37" s="211"/>
      <c r="D37" s="211"/>
      <c r="E37" s="211"/>
      <c r="F37" s="211"/>
      <c r="G37" s="211"/>
      <c r="H37" s="2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8" s="13" customFormat="1" ht="25.5" customHeight="1" thickBot="1">
      <c r="A38" s="125">
        <v>15</v>
      </c>
      <c r="B38" s="126"/>
      <c r="C38" s="127" t="s">
        <v>17</v>
      </c>
      <c r="D38" s="126" t="s">
        <v>20</v>
      </c>
      <c r="E38" s="132">
        <v>2500</v>
      </c>
      <c r="F38" s="129">
        <f>E38*80%</f>
        <v>2000</v>
      </c>
      <c r="G38" s="41">
        <v>3250</v>
      </c>
      <c r="H38" s="53">
        <f>2500*1.25</f>
        <v>3125</v>
      </c>
    </row>
    <row r="39" spans="1:22" s="14" customFormat="1" ht="21" customHeight="1" thickBot="1">
      <c r="A39" s="210" t="s">
        <v>18</v>
      </c>
      <c r="B39" s="211"/>
      <c r="C39" s="211"/>
      <c r="D39" s="211"/>
      <c r="E39" s="211"/>
      <c r="F39" s="211"/>
      <c r="G39" s="211"/>
      <c r="H39" s="2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8" s="17" customFormat="1" ht="27" customHeight="1" thickBot="1">
      <c r="A40" s="125">
        <v>16</v>
      </c>
      <c r="B40" s="126"/>
      <c r="C40" s="127" t="s">
        <v>19</v>
      </c>
      <c r="D40" s="126" t="s">
        <v>20</v>
      </c>
      <c r="E40" s="132">
        <v>1200</v>
      </c>
      <c r="F40" s="129">
        <f aca="true" t="shared" si="0" ref="F40:F78">E40*80%</f>
        <v>960</v>
      </c>
      <c r="G40" s="41">
        <v>2028</v>
      </c>
      <c r="H40" s="53">
        <f>1200*1.25</f>
        <v>1500</v>
      </c>
    </row>
    <row r="41" spans="1:8" s="17" customFormat="1" ht="33.75" customHeight="1" thickBot="1">
      <c r="A41" s="125">
        <v>17</v>
      </c>
      <c r="B41" s="126"/>
      <c r="C41" s="127" t="s">
        <v>21</v>
      </c>
      <c r="D41" s="126" t="s">
        <v>20</v>
      </c>
      <c r="E41" s="132">
        <v>1200</v>
      </c>
      <c r="F41" s="129">
        <f t="shared" si="0"/>
        <v>960</v>
      </c>
      <c r="G41" s="41">
        <v>2028</v>
      </c>
      <c r="H41" s="53">
        <f>1200*1.25</f>
        <v>1500</v>
      </c>
    </row>
    <row r="42" spans="1:8" s="17" customFormat="1" ht="26.25" customHeight="1" thickBot="1">
      <c r="A42" s="125">
        <v>18</v>
      </c>
      <c r="B42" s="126"/>
      <c r="C42" s="127" t="s">
        <v>22</v>
      </c>
      <c r="D42" s="126" t="s">
        <v>20</v>
      </c>
      <c r="E42" s="132">
        <v>1200</v>
      </c>
      <c r="F42" s="129">
        <f t="shared" si="0"/>
        <v>960</v>
      </c>
      <c r="G42" s="41">
        <v>2028</v>
      </c>
      <c r="H42" s="53">
        <f>1200*1.25</f>
        <v>1500</v>
      </c>
    </row>
    <row r="43" spans="1:8" s="17" customFormat="1" ht="21.75" customHeight="1" thickBot="1">
      <c r="A43" s="125">
        <v>19</v>
      </c>
      <c r="B43" s="126"/>
      <c r="C43" s="127" t="s">
        <v>23</v>
      </c>
      <c r="D43" s="126" t="s">
        <v>20</v>
      </c>
      <c r="E43" s="132">
        <v>1600</v>
      </c>
      <c r="F43" s="129">
        <f t="shared" si="0"/>
        <v>1280</v>
      </c>
      <c r="G43" s="41">
        <v>2704</v>
      </c>
      <c r="H43" s="53">
        <f>1600*1.25</f>
        <v>2000</v>
      </c>
    </row>
    <row r="44" spans="1:8" s="17" customFormat="1" ht="23.25" customHeight="1" thickBot="1">
      <c r="A44" s="125">
        <v>20</v>
      </c>
      <c r="B44" s="126"/>
      <c r="C44" s="127" t="s">
        <v>24</v>
      </c>
      <c r="D44" s="126" t="s">
        <v>20</v>
      </c>
      <c r="E44" s="132">
        <v>1500</v>
      </c>
      <c r="F44" s="129">
        <f t="shared" si="0"/>
        <v>1200</v>
      </c>
      <c r="G44" s="41">
        <v>2535</v>
      </c>
      <c r="H44" s="53">
        <f>1500*1.25</f>
        <v>1875</v>
      </c>
    </row>
    <row r="45" spans="1:8" s="17" customFormat="1" ht="25.5" customHeight="1" thickBot="1">
      <c r="A45" s="125">
        <v>21</v>
      </c>
      <c r="B45" s="126"/>
      <c r="C45" s="127" t="s">
        <v>25</v>
      </c>
      <c r="D45" s="126" t="s">
        <v>20</v>
      </c>
      <c r="E45" s="132">
        <v>1100</v>
      </c>
      <c r="F45" s="129">
        <f t="shared" si="0"/>
        <v>880</v>
      </c>
      <c r="G45" s="41">
        <v>1859</v>
      </c>
      <c r="H45" s="53">
        <f>1100*1.25</f>
        <v>1375</v>
      </c>
    </row>
    <row r="46" spans="1:8" s="17" customFormat="1" ht="22.5" customHeight="1" thickBot="1">
      <c r="A46" s="125">
        <v>22</v>
      </c>
      <c r="B46" s="126"/>
      <c r="C46" s="127" t="s">
        <v>26</v>
      </c>
      <c r="D46" s="126" t="s">
        <v>20</v>
      </c>
      <c r="E46" s="132">
        <v>1200</v>
      </c>
      <c r="F46" s="129">
        <f t="shared" si="0"/>
        <v>960</v>
      </c>
      <c r="G46" s="41">
        <v>2028</v>
      </c>
      <c r="H46" s="53">
        <f>1200*1.25</f>
        <v>1500</v>
      </c>
    </row>
    <row r="47" spans="1:8" s="17" customFormat="1" ht="24" customHeight="1" thickBot="1">
      <c r="A47" s="125">
        <v>23</v>
      </c>
      <c r="B47" s="126"/>
      <c r="C47" s="127" t="s">
        <v>27</v>
      </c>
      <c r="D47" s="126" t="s">
        <v>20</v>
      </c>
      <c r="E47" s="132">
        <v>1000</v>
      </c>
      <c r="F47" s="129">
        <f t="shared" si="0"/>
        <v>800</v>
      </c>
      <c r="G47" s="41">
        <v>1690</v>
      </c>
      <c r="H47" s="53">
        <f>1000*1.25</f>
        <v>1250</v>
      </c>
    </row>
    <row r="48" spans="1:8" s="17" customFormat="1" ht="23.25" customHeight="1" thickBot="1">
      <c r="A48" s="125">
        <v>24</v>
      </c>
      <c r="B48" s="126"/>
      <c r="C48" s="127" t="s">
        <v>943</v>
      </c>
      <c r="D48" s="126" t="s">
        <v>20</v>
      </c>
      <c r="E48" s="132">
        <v>5000</v>
      </c>
      <c r="F48" s="129">
        <f>E48*80%</f>
        <v>4000</v>
      </c>
      <c r="G48" s="41">
        <v>8450</v>
      </c>
      <c r="H48" s="53">
        <f>5000*1.25</f>
        <v>6250</v>
      </c>
    </row>
    <row r="49" spans="1:22" s="72" customFormat="1" ht="21" customHeight="1" thickBot="1">
      <c r="A49" s="210" t="s">
        <v>944</v>
      </c>
      <c r="B49" s="211"/>
      <c r="C49" s="211"/>
      <c r="D49" s="211"/>
      <c r="E49" s="211"/>
      <c r="F49" s="211"/>
      <c r="G49" s="211"/>
      <c r="H49" s="212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73" customFormat="1" ht="24" customHeight="1" thickBot="1">
      <c r="A50" s="125">
        <v>25</v>
      </c>
      <c r="B50" s="126"/>
      <c r="C50" s="127" t="s">
        <v>945</v>
      </c>
      <c r="D50" s="128" t="s">
        <v>20</v>
      </c>
      <c r="E50" s="128">
        <v>2900</v>
      </c>
      <c r="F50" s="129">
        <f>E50*80%</f>
        <v>2320</v>
      </c>
      <c r="G50" s="41">
        <v>4901</v>
      </c>
      <c r="H50" s="41">
        <f>2900*1.25</f>
        <v>3625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</row>
    <row r="51" spans="1:22" s="14" customFormat="1" ht="21" customHeight="1" thickBot="1">
      <c r="A51" s="210" t="s">
        <v>28</v>
      </c>
      <c r="B51" s="211"/>
      <c r="C51" s="211"/>
      <c r="D51" s="211"/>
      <c r="E51" s="211"/>
      <c r="F51" s="211"/>
      <c r="G51" s="211"/>
      <c r="H51" s="2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6" customFormat="1" ht="21" customHeight="1" thickBot="1">
      <c r="A52" s="136">
        <v>26</v>
      </c>
      <c r="B52" s="137"/>
      <c r="C52" s="138" t="s">
        <v>29</v>
      </c>
      <c r="D52" s="137" t="s">
        <v>20</v>
      </c>
      <c r="E52" s="132">
        <v>3500</v>
      </c>
      <c r="F52" s="129">
        <f t="shared" si="0"/>
        <v>2800</v>
      </c>
      <c r="G52" s="41">
        <v>5915</v>
      </c>
      <c r="H52" s="53">
        <f>3500*1.25</f>
        <v>4375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6" customFormat="1" ht="21" customHeight="1" thickBot="1">
      <c r="A53" s="136">
        <v>27</v>
      </c>
      <c r="B53" s="137"/>
      <c r="C53" s="138" t="s">
        <v>30</v>
      </c>
      <c r="D53" s="137" t="s">
        <v>20</v>
      </c>
      <c r="E53" s="132">
        <v>4200</v>
      </c>
      <c r="F53" s="129">
        <f t="shared" si="0"/>
        <v>3360</v>
      </c>
      <c r="G53" s="41">
        <v>7098</v>
      </c>
      <c r="H53" s="53">
        <f>4200*1.25</f>
        <v>5250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6" customFormat="1" ht="21" customHeight="1" thickBot="1">
      <c r="A54" s="136">
        <v>28</v>
      </c>
      <c r="B54" s="137"/>
      <c r="C54" s="138" t="s">
        <v>31</v>
      </c>
      <c r="D54" s="137" t="s">
        <v>20</v>
      </c>
      <c r="E54" s="132">
        <v>4300</v>
      </c>
      <c r="F54" s="129">
        <f t="shared" si="0"/>
        <v>3440</v>
      </c>
      <c r="G54" s="41">
        <v>7267</v>
      </c>
      <c r="H54" s="53">
        <f>4300*1.25</f>
        <v>5375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6" customFormat="1" ht="21" customHeight="1" thickBot="1">
      <c r="A55" s="136">
        <v>29</v>
      </c>
      <c r="B55" s="137"/>
      <c r="C55" s="138" t="s">
        <v>32</v>
      </c>
      <c r="D55" s="137" t="s">
        <v>20</v>
      </c>
      <c r="E55" s="132">
        <v>7600</v>
      </c>
      <c r="F55" s="129">
        <f t="shared" si="0"/>
        <v>6080</v>
      </c>
      <c r="G55" s="41">
        <v>12844</v>
      </c>
      <c r="H55" s="53">
        <f>7600*1.25</f>
        <v>9500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6" customFormat="1" ht="21" customHeight="1" thickBot="1">
      <c r="A56" s="136">
        <v>30</v>
      </c>
      <c r="B56" s="137"/>
      <c r="C56" s="138" t="s">
        <v>33</v>
      </c>
      <c r="D56" s="137" t="s">
        <v>20</v>
      </c>
      <c r="E56" s="132">
        <v>8200</v>
      </c>
      <c r="F56" s="129">
        <f t="shared" si="0"/>
        <v>6560</v>
      </c>
      <c r="G56" s="41">
        <v>13858</v>
      </c>
      <c r="H56" s="53">
        <f>8200*1.25</f>
        <v>10250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21" customHeight="1" thickBot="1">
      <c r="A57" s="210" t="s">
        <v>34</v>
      </c>
      <c r="B57" s="211"/>
      <c r="C57" s="211"/>
      <c r="D57" s="211"/>
      <c r="E57" s="211"/>
      <c r="F57" s="211"/>
      <c r="G57" s="211"/>
      <c r="H57" s="2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6" customFormat="1" ht="27.75" customHeight="1" thickBot="1">
      <c r="A58" s="136">
        <v>31</v>
      </c>
      <c r="B58" s="137"/>
      <c r="C58" s="127" t="s">
        <v>975</v>
      </c>
      <c r="D58" s="137" t="s">
        <v>20</v>
      </c>
      <c r="E58" s="132">
        <v>5000</v>
      </c>
      <c r="F58" s="129">
        <f t="shared" si="0"/>
        <v>4000</v>
      </c>
      <c r="G58" s="41">
        <v>6500</v>
      </c>
      <c r="H58" s="53">
        <v>6250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6" customFormat="1" ht="27.75" customHeight="1" thickBot="1">
      <c r="A59" s="136">
        <v>32</v>
      </c>
      <c r="B59" s="137"/>
      <c r="C59" s="127" t="s">
        <v>976</v>
      </c>
      <c r="D59" s="137" t="s">
        <v>20</v>
      </c>
      <c r="E59" s="132">
        <v>3000</v>
      </c>
      <c r="F59" s="129">
        <f>E59*80%</f>
        <v>2400</v>
      </c>
      <c r="G59" s="41">
        <v>3900</v>
      </c>
      <c r="H59" s="53">
        <f>3000*1.25</f>
        <v>3750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6" customFormat="1" ht="27.75" customHeight="1" thickBot="1">
      <c r="A60" s="136">
        <v>33</v>
      </c>
      <c r="B60" s="137"/>
      <c r="C60" s="127" t="s">
        <v>585</v>
      </c>
      <c r="D60" s="137" t="s">
        <v>20</v>
      </c>
      <c r="E60" s="132">
        <v>2200</v>
      </c>
      <c r="F60" s="129">
        <f t="shared" si="0"/>
        <v>1760</v>
      </c>
      <c r="G60" s="41">
        <v>2860</v>
      </c>
      <c r="H60" s="53">
        <f>2200*1.25</f>
        <v>2750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6" customFormat="1" ht="27.75" customHeight="1" thickBot="1">
      <c r="A61" s="136">
        <v>34</v>
      </c>
      <c r="B61" s="137"/>
      <c r="C61" s="127" t="s">
        <v>586</v>
      </c>
      <c r="D61" s="137" t="s">
        <v>20</v>
      </c>
      <c r="E61" s="132">
        <v>700.4328708392216</v>
      </c>
      <c r="F61" s="129">
        <v>560.3462966713772</v>
      </c>
      <c r="G61" s="41">
        <v>910</v>
      </c>
      <c r="H61" s="53">
        <f>700*1.25</f>
        <v>875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6" customFormat="1" ht="27.75" customHeight="1" thickBot="1">
      <c r="A62" s="136">
        <v>35</v>
      </c>
      <c r="B62" s="137"/>
      <c r="C62" s="127" t="s">
        <v>36</v>
      </c>
      <c r="D62" s="137" t="s">
        <v>20</v>
      </c>
      <c r="E62" s="132">
        <v>600</v>
      </c>
      <c r="F62" s="129">
        <f t="shared" si="0"/>
        <v>480</v>
      </c>
      <c r="G62" s="41">
        <v>780</v>
      </c>
      <c r="H62" s="53">
        <f>600*1.25</f>
        <v>750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6" customFormat="1" ht="27.75" customHeight="1" thickBot="1">
      <c r="A63" s="136">
        <v>36</v>
      </c>
      <c r="B63" s="137"/>
      <c r="C63" s="127" t="s">
        <v>37</v>
      </c>
      <c r="D63" s="137" t="s">
        <v>20</v>
      </c>
      <c r="E63" s="132">
        <v>800</v>
      </c>
      <c r="F63" s="129">
        <f t="shared" si="0"/>
        <v>640</v>
      </c>
      <c r="G63" s="41">
        <v>1040</v>
      </c>
      <c r="H63" s="53">
        <f>800*1.25</f>
        <v>1000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6" customFormat="1" ht="27.75" customHeight="1" thickBot="1">
      <c r="A64" s="136">
        <v>37</v>
      </c>
      <c r="B64" s="137"/>
      <c r="C64" s="127" t="s">
        <v>38</v>
      </c>
      <c r="D64" s="137" t="s">
        <v>20</v>
      </c>
      <c r="E64" s="132">
        <v>600</v>
      </c>
      <c r="F64" s="129">
        <f t="shared" si="0"/>
        <v>480</v>
      </c>
      <c r="G64" s="41">
        <v>780</v>
      </c>
      <c r="H64" s="53">
        <f>600*1.25</f>
        <v>750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6" customFormat="1" ht="27.75" customHeight="1" thickBot="1">
      <c r="A65" s="136">
        <v>38</v>
      </c>
      <c r="B65" s="137"/>
      <c r="C65" s="127" t="s">
        <v>41</v>
      </c>
      <c r="D65" s="137" t="s">
        <v>20</v>
      </c>
      <c r="E65" s="132">
        <v>3900</v>
      </c>
      <c r="F65" s="129">
        <f t="shared" si="0"/>
        <v>3120</v>
      </c>
      <c r="G65" s="41">
        <v>5070</v>
      </c>
      <c r="H65" s="53">
        <f>3900*1.25</f>
        <v>4875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6" customFormat="1" ht="27.75" customHeight="1" thickBot="1">
      <c r="A66" s="136">
        <v>39</v>
      </c>
      <c r="B66" s="137"/>
      <c r="C66" s="127" t="s">
        <v>42</v>
      </c>
      <c r="D66" s="137" t="s">
        <v>20</v>
      </c>
      <c r="E66" s="132">
        <v>600</v>
      </c>
      <c r="F66" s="129">
        <f t="shared" si="0"/>
        <v>480</v>
      </c>
      <c r="G66" s="41">
        <v>780</v>
      </c>
      <c r="H66" s="53">
        <f>600*1.25</f>
        <v>750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6" customFormat="1" ht="27.75" customHeight="1" thickBot="1">
      <c r="A67" s="136">
        <v>40</v>
      </c>
      <c r="B67" s="137"/>
      <c r="C67" s="127" t="s">
        <v>43</v>
      </c>
      <c r="D67" s="137" t="s">
        <v>20</v>
      </c>
      <c r="E67" s="132">
        <v>600</v>
      </c>
      <c r="F67" s="129">
        <f t="shared" si="0"/>
        <v>480</v>
      </c>
      <c r="G67" s="41">
        <v>780</v>
      </c>
      <c r="H67" s="53">
        <f>600*1.25</f>
        <v>750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6" customFormat="1" ht="27.75" customHeight="1" thickBot="1">
      <c r="A68" s="136">
        <v>41</v>
      </c>
      <c r="B68" s="137"/>
      <c r="C68" s="127" t="s">
        <v>977</v>
      </c>
      <c r="D68" s="137" t="s">
        <v>20</v>
      </c>
      <c r="E68" s="132">
        <v>2200</v>
      </c>
      <c r="F68" s="129">
        <f t="shared" si="0"/>
        <v>1760</v>
      </c>
      <c r="G68" s="41">
        <v>2860</v>
      </c>
      <c r="H68" s="53">
        <f>2200*1.25</f>
        <v>2750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6" customFormat="1" ht="27.75" customHeight="1" thickBot="1">
      <c r="A69" s="136">
        <v>42</v>
      </c>
      <c r="B69" s="137"/>
      <c r="C69" s="127" t="s">
        <v>978</v>
      </c>
      <c r="D69" s="137" t="s">
        <v>20</v>
      </c>
      <c r="E69" s="132">
        <v>2200</v>
      </c>
      <c r="F69" s="129">
        <f t="shared" si="0"/>
        <v>1760</v>
      </c>
      <c r="G69" s="41">
        <v>2860</v>
      </c>
      <c r="H69" s="53">
        <f>2200*1.25</f>
        <v>2750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6" customFormat="1" ht="27.75" customHeight="1" thickBot="1">
      <c r="A70" s="136">
        <v>43</v>
      </c>
      <c r="B70" s="137"/>
      <c r="C70" s="127" t="s">
        <v>44</v>
      </c>
      <c r="D70" s="137" t="s">
        <v>20</v>
      </c>
      <c r="E70" s="132">
        <v>600</v>
      </c>
      <c r="F70" s="129">
        <f t="shared" si="0"/>
        <v>480</v>
      </c>
      <c r="G70" s="41">
        <v>780</v>
      </c>
      <c r="H70" s="53">
        <f>600*1.25</f>
        <v>750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6" customFormat="1" ht="27.75" customHeight="1" thickBot="1">
      <c r="A71" s="136">
        <v>44</v>
      </c>
      <c r="B71" s="137"/>
      <c r="C71" s="127" t="s">
        <v>45</v>
      </c>
      <c r="D71" s="137" t="s">
        <v>20</v>
      </c>
      <c r="E71" s="132">
        <v>1500</v>
      </c>
      <c r="F71" s="129">
        <f t="shared" si="0"/>
        <v>1200</v>
      </c>
      <c r="G71" s="41">
        <v>1950</v>
      </c>
      <c r="H71" s="53">
        <f>1500*1.25</f>
        <v>1875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6" customFormat="1" ht="27.75" customHeight="1" thickBot="1">
      <c r="A72" s="136">
        <v>45</v>
      </c>
      <c r="B72" s="137"/>
      <c r="C72" s="127" t="s">
        <v>46</v>
      </c>
      <c r="D72" s="137" t="s">
        <v>20</v>
      </c>
      <c r="E72" s="132">
        <v>1200</v>
      </c>
      <c r="F72" s="129">
        <f t="shared" si="0"/>
        <v>960</v>
      </c>
      <c r="G72" s="41">
        <v>1560</v>
      </c>
      <c r="H72" s="53">
        <f>1200*1.25</f>
        <v>1500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6" customFormat="1" ht="27.75" customHeight="1" thickBot="1">
      <c r="A73" s="136">
        <v>46</v>
      </c>
      <c r="B73" s="137"/>
      <c r="C73" s="127" t="s">
        <v>47</v>
      </c>
      <c r="D73" s="137" t="s">
        <v>20</v>
      </c>
      <c r="E73" s="132">
        <v>1300</v>
      </c>
      <c r="F73" s="129">
        <f t="shared" si="0"/>
        <v>1040</v>
      </c>
      <c r="G73" s="41">
        <v>1690</v>
      </c>
      <c r="H73" s="53">
        <f>1300*1.25</f>
        <v>1625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6" customFormat="1" ht="27.75" customHeight="1" thickBot="1">
      <c r="A74" s="136">
        <v>47</v>
      </c>
      <c r="B74" s="137"/>
      <c r="C74" s="127" t="s">
        <v>48</v>
      </c>
      <c r="D74" s="137" t="s">
        <v>20</v>
      </c>
      <c r="E74" s="132">
        <v>1100</v>
      </c>
      <c r="F74" s="129">
        <f t="shared" si="0"/>
        <v>880</v>
      </c>
      <c r="G74" s="41">
        <v>1430</v>
      </c>
      <c r="H74" s="53">
        <f>1100*1.25</f>
        <v>1375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6" customFormat="1" ht="27.75" customHeight="1" thickBot="1">
      <c r="A75" s="136">
        <v>48</v>
      </c>
      <c r="B75" s="137"/>
      <c r="C75" s="127" t="s">
        <v>49</v>
      </c>
      <c r="D75" s="137" t="s">
        <v>20</v>
      </c>
      <c r="E75" s="132">
        <v>1600</v>
      </c>
      <c r="F75" s="129">
        <f t="shared" si="0"/>
        <v>1280</v>
      </c>
      <c r="G75" s="41">
        <v>2080</v>
      </c>
      <c r="H75" s="53">
        <f>1600*1.25</f>
        <v>2000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6" customFormat="1" ht="27.75" customHeight="1" thickBot="1">
      <c r="A76" s="136">
        <v>49</v>
      </c>
      <c r="B76" s="137"/>
      <c r="C76" s="127" t="s">
        <v>50</v>
      </c>
      <c r="D76" s="137" t="s">
        <v>20</v>
      </c>
      <c r="E76" s="132">
        <v>1600</v>
      </c>
      <c r="F76" s="129">
        <f t="shared" si="0"/>
        <v>1280</v>
      </c>
      <c r="G76" s="41">
        <v>2080</v>
      </c>
      <c r="H76" s="53">
        <f>1600*1.25</f>
        <v>2000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6" customFormat="1" ht="27.75" customHeight="1" thickBot="1">
      <c r="A77" s="136">
        <v>50</v>
      </c>
      <c r="B77" s="137"/>
      <c r="C77" s="127" t="s">
        <v>51</v>
      </c>
      <c r="D77" s="137" t="s">
        <v>20</v>
      </c>
      <c r="E77" s="132">
        <v>1500</v>
      </c>
      <c r="F77" s="129">
        <f t="shared" si="0"/>
        <v>1200</v>
      </c>
      <c r="G77" s="41">
        <v>1950</v>
      </c>
      <c r="H77" s="53">
        <f>1500*1.25</f>
        <v>1875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6" customFormat="1" ht="27.75" customHeight="1" thickBot="1">
      <c r="A78" s="136">
        <v>51</v>
      </c>
      <c r="B78" s="137"/>
      <c r="C78" s="127" t="s">
        <v>52</v>
      </c>
      <c r="D78" s="137" t="s">
        <v>20</v>
      </c>
      <c r="E78" s="132">
        <v>4500</v>
      </c>
      <c r="F78" s="129">
        <f t="shared" si="0"/>
        <v>3600</v>
      </c>
      <c r="G78" s="41">
        <v>5850</v>
      </c>
      <c r="H78" s="53">
        <f>4500*1.25</f>
        <v>5625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21" customHeight="1" thickBot="1">
      <c r="A79" s="210" t="s">
        <v>53</v>
      </c>
      <c r="B79" s="211"/>
      <c r="C79" s="211"/>
      <c r="D79" s="211"/>
      <c r="E79" s="211"/>
      <c r="F79" s="211"/>
      <c r="G79" s="211"/>
      <c r="H79" s="2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8" s="13" customFormat="1" ht="23.25" customHeight="1" thickBot="1">
      <c r="A80" s="125">
        <v>52</v>
      </c>
      <c r="B80" s="126"/>
      <c r="C80" s="127" t="s">
        <v>41</v>
      </c>
      <c r="D80" s="126" t="s">
        <v>20</v>
      </c>
      <c r="E80" s="128">
        <v>3900</v>
      </c>
      <c r="F80" s="129">
        <f>E80*80%</f>
        <v>3120</v>
      </c>
      <c r="G80" s="41">
        <v>5070</v>
      </c>
      <c r="H80" s="41">
        <f>3900*1.25</f>
        <v>4875</v>
      </c>
    </row>
    <row r="81" spans="1:8" s="13" customFormat="1" ht="40.5" customHeight="1" thickBot="1">
      <c r="A81" s="125">
        <v>53</v>
      </c>
      <c r="B81" s="126"/>
      <c r="C81" s="127" t="s">
        <v>54</v>
      </c>
      <c r="D81" s="128" t="s">
        <v>35</v>
      </c>
      <c r="E81" s="128">
        <v>10000</v>
      </c>
      <c r="F81" s="129">
        <f aca="true" t="shared" si="1" ref="F81:F89">E81</f>
        <v>10000</v>
      </c>
      <c r="G81" s="41">
        <v>13000</v>
      </c>
      <c r="H81" s="41">
        <f>10000*1.25</f>
        <v>12500</v>
      </c>
    </row>
    <row r="82" spans="1:8" s="13" customFormat="1" ht="25.5" customHeight="1" thickBot="1">
      <c r="A82" s="125">
        <v>54</v>
      </c>
      <c r="B82" s="126"/>
      <c r="C82" s="127" t="s">
        <v>587</v>
      </c>
      <c r="D82" s="128" t="s">
        <v>35</v>
      </c>
      <c r="E82" s="128">
        <v>10500</v>
      </c>
      <c r="F82" s="129">
        <f t="shared" si="1"/>
        <v>10500</v>
      </c>
      <c r="G82" s="41">
        <v>13650</v>
      </c>
      <c r="H82" s="41">
        <f aca="true" t="shared" si="2" ref="H82:H89">10500*1.25</f>
        <v>13125</v>
      </c>
    </row>
    <row r="83" spans="1:8" s="13" customFormat="1" ht="23.25" customHeight="1" thickBot="1">
      <c r="A83" s="125">
        <v>55</v>
      </c>
      <c r="B83" s="126"/>
      <c r="C83" s="127" t="s">
        <v>588</v>
      </c>
      <c r="D83" s="128" t="s">
        <v>35</v>
      </c>
      <c r="E83" s="128">
        <v>10500</v>
      </c>
      <c r="F83" s="129">
        <f t="shared" si="1"/>
        <v>10500</v>
      </c>
      <c r="G83" s="41">
        <v>13650</v>
      </c>
      <c r="H83" s="41">
        <f t="shared" si="2"/>
        <v>13125</v>
      </c>
    </row>
    <row r="84" spans="1:8" s="13" customFormat="1" ht="28.5" customHeight="1" thickBot="1">
      <c r="A84" s="125">
        <v>56</v>
      </c>
      <c r="B84" s="126"/>
      <c r="C84" s="127" t="s">
        <v>589</v>
      </c>
      <c r="D84" s="128" t="s">
        <v>35</v>
      </c>
      <c r="E84" s="128">
        <v>10500</v>
      </c>
      <c r="F84" s="129">
        <f t="shared" si="1"/>
        <v>10500</v>
      </c>
      <c r="G84" s="41">
        <v>13650</v>
      </c>
      <c r="H84" s="41">
        <f t="shared" si="2"/>
        <v>13125</v>
      </c>
    </row>
    <row r="85" spans="1:8" s="13" customFormat="1" ht="40.5" customHeight="1" thickBot="1">
      <c r="A85" s="125">
        <v>57</v>
      </c>
      <c r="B85" s="126"/>
      <c r="C85" s="127" t="s">
        <v>590</v>
      </c>
      <c r="D85" s="128" t="s">
        <v>35</v>
      </c>
      <c r="E85" s="128">
        <v>10500</v>
      </c>
      <c r="F85" s="129">
        <f t="shared" si="1"/>
        <v>10500</v>
      </c>
      <c r="G85" s="41">
        <v>13650</v>
      </c>
      <c r="H85" s="41">
        <f t="shared" si="2"/>
        <v>13125</v>
      </c>
    </row>
    <row r="86" spans="1:8" s="13" customFormat="1" ht="34.5" customHeight="1" thickBot="1">
      <c r="A86" s="125">
        <v>58</v>
      </c>
      <c r="B86" s="126"/>
      <c r="C86" s="127" t="s">
        <v>591</v>
      </c>
      <c r="D86" s="128" t="s">
        <v>35</v>
      </c>
      <c r="E86" s="128">
        <v>10500</v>
      </c>
      <c r="F86" s="129">
        <f t="shared" si="1"/>
        <v>10500</v>
      </c>
      <c r="G86" s="41">
        <v>13650</v>
      </c>
      <c r="H86" s="41">
        <f t="shared" si="2"/>
        <v>13125</v>
      </c>
    </row>
    <row r="87" spans="1:8" s="13" customFormat="1" ht="38.25" customHeight="1" thickBot="1">
      <c r="A87" s="125">
        <v>59</v>
      </c>
      <c r="B87" s="126"/>
      <c r="C87" s="127" t="s">
        <v>592</v>
      </c>
      <c r="D87" s="128" t="s">
        <v>35</v>
      </c>
      <c r="E87" s="128">
        <v>10500</v>
      </c>
      <c r="F87" s="129">
        <f t="shared" si="1"/>
        <v>10500</v>
      </c>
      <c r="G87" s="41">
        <v>13650</v>
      </c>
      <c r="H87" s="41">
        <f t="shared" si="2"/>
        <v>13125</v>
      </c>
    </row>
    <row r="88" spans="1:8" s="13" customFormat="1" ht="26.25" customHeight="1" thickBot="1">
      <c r="A88" s="125">
        <v>60</v>
      </c>
      <c r="B88" s="126"/>
      <c r="C88" s="127" t="s">
        <v>593</v>
      </c>
      <c r="D88" s="128" t="s">
        <v>35</v>
      </c>
      <c r="E88" s="128">
        <v>10500</v>
      </c>
      <c r="F88" s="129">
        <f t="shared" si="1"/>
        <v>10500</v>
      </c>
      <c r="G88" s="41">
        <v>13650</v>
      </c>
      <c r="H88" s="41">
        <f t="shared" si="2"/>
        <v>13125</v>
      </c>
    </row>
    <row r="89" spans="1:8" s="13" customFormat="1" ht="25.5" customHeight="1" thickBot="1">
      <c r="A89" s="125">
        <v>61</v>
      </c>
      <c r="B89" s="126"/>
      <c r="C89" s="127" t="s">
        <v>594</v>
      </c>
      <c r="D89" s="128" t="s">
        <v>35</v>
      </c>
      <c r="E89" s="128">
        <v>10500</v>
      </c>
      <c r="F89" s="129">
        <f t="shared" si="1"/>
        <v>10500</v>
      </c>
      <c r="G89" s="41">
        <v>13650</v>
      </c>
      <c r="H89" s="41">
        <f t="shared" si="2"/>
        <v>13125</v>
      </c>
    </row>
    <row r="90" spans="1:8" s="13" customFormat="1" ht="26.25" customHeight="1" thickBot="1">
      <c r="A90" s="125">
        <v>62</v>
      </c>
      <c r="B90" s="126"/>
      <c r="C90" s="127" t="s">
        <v>595</v>
      </c>
      <c r="D90" s="128" t="s">
        <v>20</v>
      </c>
      <c r="E90" s="128">
        <v>5000</v>
      </c>
      <c r="F90" s="129">
        <f>E90*80%</f>
        <v>4000</v>
      </c>
      <c r="G90" s="41">
        <v>6500</v>
      </c>
      <c r="H90" s="41">
        <f>5000*1.25</f>
        <v>6250</v>
      </c>
    </row>
    <row r="91" spans="1:8" s="13" customFormat="1" ht="25.5" customHeight="1" thickBot="1">
      <c r="A91" s="125">
        <v>63</v>
      </c>
      <c r="B91" s="126"/>
      <c r="C91" s="127" t="s">
        <v>55</v>
      </c>
      <c r="D91" s="128" t="s">
        <v>20</v>
      </c>
      <c r="E91" s="128">
        <v>2000</v>
      </c>
      <c r="F91" s="129">
        <f>E91*80%</f>
        <v>1600</v>
      </c>
      <c r="G91" s="41">
        <v>2600</v>
      </c>
      <c r="H91" s="41">
        <f>2000*1.25</f>
        <v>2500</v>
      </c>
    </row>
    <row r="92" spans="1:8" s="13" customFormat="1" ht="25.5" customHeight="1" thickBot="1">
      <c r="A92" s="125">
        <v>64</v>
      </c>
      <c r="B92" s="126"/>
      <c r="C92" s="127" t="s">
        <v>56</v>
      </c>
      <c r="D92" s="128" t="s">
        <v>35</v>
      </c>
      <c r="E92" s="128">
        <v>10500</v>
      </c>
      <c r="F92" s="129">
        <f>E92</f>
        <v>10500</v>
      </c>
      <c r="G92" s="41">
        <v>13650</v>
      </c>
      <c r="H92" s="41">
        <f>10500*1.25</f>
        <v>13125</v>
      </c>
    </row>
    <row r="93" spans="1:8" s="13" customFormat="1" ht="30" customHeight="1" thickBot="1">
      <c r="A93" s="125">
        <v>65</v>
      </c>
      <c r="B93" s="126"/>
      <c r="C93" s="127" t="s">
        <v>596</v>
      </c>
      <c r="D93" s="126" t="s">
        <v>35</v>
      </c>
      <c r="E93" s="128">
        <v>10000</v>
      </c>
      <c r="F93" s="129">
        <f>E93</f>
        <v>10000</v>
      </c>
      <c r="G93" s="41">
        <v>13000</v>
      </c>
      <c r="H93" s="41">
        <f>10000*1.25</f>
        <v>12500</v>
      </c>
    </row>
    <row r="94" spans="1:8" s="13" customFormat="1" ht="39" customHeight="1" thickBot="1">
      <c r="A94" s="125">
        <v>66</v>
      </c>
      <c r="B94" s="126"/>
      <c r="C94" s="127" t="s">
        <v>57</v>
      </c>
      <c r="D94" s="126" t="s">
        <v>35</v>
      </c>
      <c r="E94" s="128">
        <v>10000</v>
      </c>
      <c r="F94" s="129">
        <f>E94</f>
        <v>10000</v>
      </c>
      <c r="G94" s="41">
        <v>13000</v>
      </c>
      <c r="H94" s="41">
        <f>10000*1.25</f>
        <v>12500</v>
      </c>
    </row>
    <row r="95" spans="1:8" s="13" customFormat="1" ht="42" customHeight="1" thickBot="1">
      <c r="A95" s="125">
        <v>67</v>
      </c>
      <c r="B95" s="126"/>
      <c r="C95" s="127" t="s">
        <v>597</v>
      </c>
      <c r="D95" s="126" t="s">
        <v>20</v>
      </c>
      <c r="E95" s="128">
        <v>8000</v>
      </c>
      <c r="F95" s="129">
        <f>E95*80%</f>
        <v>6400</v>
      </c>
      <c r="G95" s="41">
        <v>10400</v>
      </c>
      <c r="H95" s="41">
        <f>8000*1.25</f>
        <v>10000</v>
      </c>
    </row>
    <row r="96" spans="1:8" s="13" customFormat="1" ht="38.25" customHeight="1" thickBot="1">
      <c r="A96" s="125">
        <v>68</v>
      </c>
      <c r="B96" s="126"/>
      <c r="C96" s="127" t="s">
        <v>598</v>
      </c>
      <c r="D96" s="126" t="s">
        <v>35</v>
      </c>
      <c r="E96" s="128">
        <v>10000</v>
      </c>
      <c r="F96" s="129">
        <f>E96</f>
        <v>10000</v>
      </c>
      <c r="G96" s="41">
        <v>13000</v>
      </c>
      <c r="H96" s="41">
        <f>10000*1.25</f>
        <v>12500</v>
      </c>
    </row>
    <row r="97" spans="1:8" s="13" customFormat="1" ht="29.25" customHeight="1" thickBot="1">
      <c r="A97" s="125">
        <v>69</v>
      </c>
      <c r="B97" s="126"/>
      <c r="C97" s="127" t="s">
        <v>52</v>
      </c>
      <c r="D97" s="128" t="s">
        <v>20</v>
      </c>
      <c r="E97" s="128">
        <v>4500</v>
      </c>
      <c r="F97" s="129">
        <f>E97*80%</f>
        <v>3600</v>
      </c>
      <c r="G97" s="41">
        <v>5850</v>
      </c>
      <c r="H97" s="41">
        <f>4500*1.25</f>
        <v>5625</v>
      </c>
    </row>
    <row r="98" spans="1:22" s="14" customFormat="1" ht="21" customHeight="1" thickBot="1">
      <c r="A98" s="210" t="s">
        <v>58</v>
      </c>
      <c r="B98" s="211"/>
      <c r="C98" s="211"/>
      <c r="D98" s="211"/>
      <c r="E98" s="211"/>
      <c r="F98" s="211"/>
      <c r="G98" s="211"/>
      <c r="H98" s="2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8" s="13" customFormat="1" ht="28.5" customHeight="1" thickBot="1">
      <c r="A99" s="125">
        <v>70</v>
      </c>
      <c r="B99" s="126"/>
      <c r="C99" s="139" t="s">
        <v>59</v>
      </c>
      <c r="D99" s="128" t="s">
        <v>20</v>
      </c>
      <c r="E99" s="128">
        <v>4500</v>
      </c>
      <c r="F99" s="129">
        <f aca="true" t="shared" si="3" ref="F99:F105">E99*80%</f>
        <v>3600</v>
      </c>
      <c r="G99" s="41">
        <v>5850</v>
      </c>
      <c r="H99" s="41">
        <f>4500*1.25</f>
        <v>5625</v>
      </c>
    </row>
    <row r="100" spans="1:8" s="13" customFormat="1" ht="26.25" customHeight="1" thickBot="1">
      <c r="A100" s="125">
        <v>71</v>
      </c>
      <c r="B100" s="126"/>
      <c r="C100" s="139" t="s">
        <v>60</v>
      </c>
      <c r="D100" s="128" t="s">
        <v>20</v>
      </c>
      <c r="E100" s="128">
        <v>5500</v>
      </c>
      <c r="F100" s="129">
        <f t="shared" si="3"/>
        <v>4400</v>
      </c>
      <c r="G100" s="41">
        <v>7150</v>
      </c>
      <c r="H100" s="41">
        <f>5500*1.25</f>
        <v>6875</v>
      </c>
    </row>
    <row r="101" spans="1:8" s="13" customFormat="1" ht="26.25" customHeight="1" thickBot="1">
      <c r="A101" s="125">
        <v>72</v>
      </c>
      <c r="B101" s="126"/>
      <c r="C101" s="139" t="s">
        <v>61</v>
      </c>
      <c r="D101" s="128" t="s">
        <v>20</v>
      </c>
      <c r="E101" s="128">
        <v>13000</v>
      </c>
      <c r="F101" s="129">
        <f t="shared" si="3"/>
        <v>10400</v>
      </c>
      <c r="G101" s="41">
        <v>16900</v>
      </c>
      <c r="H101" s="41">
        <f>13000*1.25</f>
        <v>16250</v>
      </c>
    </row>
    <row r="102" spans="1:8" s="13" customFormat="1" ht="26.25" customHeight="1" thickBot="1">
      <c r="A102" s="125">
        <v>73</v>
      </c>
      <c r="B102" s="126"/>
      <c r="C102" s="139" t="s">
        <v>62</v>
      </c>
      <c r="D102" s="128" t="s">
        <v>20</v>
      </c>
      <c r="E102" s="128">
        <v>6000</v>
      </c>
      <c r="F102" s="129">
        <f t="shared" si="3"/>
        <v>4800</v>
      </c>
      <c r="G102" s="41">
        <v>7800</v>
      </c>
      <c r="H102" s="41">
        <f>6000*1.25</f>
        <v>7500</v>
      </c>
    </row>
    <row r="103" spans="1:8" s="13" customFormat="1" ht="26.25" customHeight="1" thickBot="1">
      <c r="A103" s="125">
        <v>74</v>
      </c>
      <c r="B103" s="126"/>
      <c r="C103" s="139" t="s">
        <v>63</v>
      </c>
      <c r="D103" s="128" t="s">
        <v>20</v>
      </c>
      <c r="E103" s="128">
        <v>2500</v>
      </c>
      <c r="F103" s="129">
        <f t="shared" si="3"/>
        <v>2000</v>
      </c>
      <c r="G103" s="41">
        <v>3250</v>
      </c>
      <c r="H103" s="41">
        <f>2500*1.25</f>
        <v>3125</v>
      </c>
    </row>
    <row r="104" spans="1:22" s="14" customFormat="1" ht="21" customHeight="1" thickBot="1">
      <c r="A104" s="210" t="s">
        <v>64</v>
      </c>
      <c r="B104" s="211"/>
      <c r="C104" s="211"/>
      <c r="D104" s="211"/>
      <c r="E104" s="211"/>
      <c r="F104" s="211"/>
      <c r="G104" s="211"/>
      <c r="H104" s="2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23" customFormat="1" ht="28.5" customHeight="1" thickBot="1">
      <c r="A105" s="125">
        <v>75</v>
      </c>
      <c r="B105" s="126"/>
      <c r="C105" s="127" t="s">
        <v>65</v>
      </c>
      <c r="D105" s="128" t="s">
        <v>20</v>
      </c>
      <c r="E105" s="128">
        <v>6500</v>
      </c>
      <c r="F105" s="129">
        <f t="shared" si="3"/>
        <v>5200</v>
      </c>
      <c r="G105" s="41">
        <v>8450</v>
      </c>
      <c r="H105" s="41">
        <f>6500*1.25</f>
        <v>8125</v>
      </c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</row>
    <row r="106" spans="1:22" s="72" customFormat="1" ht="30.75" customHeight="1" thickBot="1">
      <c r="A106" s="125">
        <v>76</v>
      </c>
      <c r="B106" s="126"/>
      <c r="C106" s="127" t="s">
        <v>946</v>
      </c>
      <c r="D106" s="128" t="s">
        <v>20</v>
      </c>
      <c r="E106" s="128">
        <v>5000</v>
      </c>
      <c r="F106" s="129">
        <f>E106*80%</f>
        <v>4000</v>
      </c>
      <c r="G106" s="41">
        <v>6500</v>
      </c>
      <c r="H106" s="41">
        <f>5000*1.25</f>
        <v>6250</v>
      </c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1:22" s="14" customFormat="1" ht="21" customHeight="1" thickBot="1">
      <c r="A107" s="210" t="s">
        <v>66</v>
      </c>
      <c r="B107" s="211"/>
      <c r="C107" s="211"/>
      <c r="D107" s="211"/>
      <c r="E107" s="211"/>
      <c r="F107" s="211"/>
      <c r="G107" s="211"/>
      <c r="H107" s="2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8" s="13" customFormat="1" ht="24.75" customHeight="1" thickBot="1">
      <c r="A108" s="125">
        <v>77</v>
      </c>
      <c r="B108" s="126"/>
      <c r="C108" s="127" t="s">
        <v>67</v>
      </c>
      <c r="D108" s="126" t="s">
        <v>20</v>
      </c>
      <c r="E108" s="128">
        <v>5500</v>
      </c>
      <c r="F108" s="129">
        <f>E108*80%</f>
        <v>4400</v>
      </c>
      <c r="G108" s="41">
        <v>7150</v>
      </c>
      <c r="H108" s="41">
        <f>5500*1.25</f>
        <v>6875</v>
      </c>
    </row>
    <row r="109" spans="1:8" s="13" customFormat="1" ht="26.25" customHeight="1" thickBot="1">
      <c r="A109" s="125">
        <v>78</v>
      </c>
      <c r="B109" s="126"/>
      <c r="C109" s="127" t="s">
        <v>68</v>
      </c>
      <c r="D109" s="126" t="s">
        <v>40</v>
      </c>
      <c r="E109" s="128">
        <v>3800</v>
      </c>
      <c r="F109" s="129">
        <f aca="true" t="shared" si="4" ref="F109:F121">E109*80%</f>
        <v>3040</v>
      </c>
      <c r="G109" s="41">
        <v>4940</v>
      </c>
      <c r="H109" s="41">
        <f>3800*1.25</f>
        <v>4750</v>
      </c>
    </row>
    <row r="110" spans="1:8" s="13" customFormat="1" ht="26.25" customHeight="1" thickBot="1">
      <c r="A110" s="125">
        <v>79</v>
      </c>
      <c r="B110" s="126"/>
      <c r="C110" s="127" t="s">
        <v>69</v>
      </c>
      <c r="D110" s="126" t="s">
        <v>20</v>
      </c>
      <c r="E110" s="128">
        <v>1200</v>
      </c>
      <c r="F110" s="129">
        <f>E110*80%</f>
        <v>960</v>
      </c>
      <c r="G110" s="41">
        <v>1560</v>
      </c>
      <c r="H110" s="41">
        <f>1200*1.25</f>
        <v>1500</v>
      </c>
    </row>
    <row r="111" spans="1:8" s="13" customFormat="1" ht="26.25" customHeight="1" thickBot="1">
      <c r="A111" s="125">
        <v>80</v>
      </c>
      <c r="B111" s="126"/>
      <c r="C111" s="127" t="s">
        <v>70</v>
      </c>
      <c r="D111" s="126" t="s">
        <v>20</v>
      </c>
      <c r="E111" s="128">
        <v>1200</v>
      </c>
      <c r="F111" s="129">
        <f t="shared" si="4"/>
        <v>960</v>
      </c>
      <c r="G111" s="41">
        <v>1560</v>
      </c>
      <c r="H111" s="41">
        <f>1200*1.25</f>
        <v>1500</v>
      </c>
    </row>
    <row r="112" spans="1:8" s="13" customFormat="1" ht="26.25" customHeight="1" thickBot="1">
      <c r="A112" s="125">
        <v>81</v>
      </c>
      <c r="B112" s="126"/>
      <c r="C112" s="127" t="s">
        <v>71</v>
      </c>
      <c r="D112" s="126" t="s">
        <v>20</v>
      </c>
      <c r="E112" s="128">
        <v>1200</v>
      </c>
      <c r="F112" s="129">
        <f t="shared" si="4"/>
        <v>960</v>
      </c>
      <c r="G112" s="41">
        <v>1560</v>
      </c>
      <c r="H112" s="41">
        <f>1200*1.25</f>
        <v>1500</v>
      </c>
    </row>
    <row r="113" spans="1:8" s="13" customFormat="1" ht="26.25" customHeight="1" thickBot="1">
      <c r="A113" s="125">
        <v>82</v>
      </c>
      <c r="B113" s="126"/>
      <c r="C113" s="127" t="s">
        <v>72</v>
      </c>
      <c r="D113" s="126" t="s">
        <v>20</v>
      </c>
      <c r="E113" s="128">
        <v>2700</v>
      </c>
      <c r="F113" s="129">
        <f t="shared" si="4"/>
        <v>2160</v>
      </c>
      <c r="G113" s="41">
        <v>3510</v>
      </c>
      <c r="H113" s="41">
        <f>2700*1.25</f>
        <v>3375</v>
      </c>
    </row>
    <row r="114" spans="1:8" s="13" customFormat="1" ht="26.25" customHeight="1" thickBot="1">
      <c r="A114" s="125">
        <v>83</v>
      </c>
      <c r="B114" s="126"/>
      <c r="C114" s="127" t="s">
        <v>73</v>
      </c>
      <c r="D114" s="126" t="s">
        <v>20</v>
      </c>
      <c r="E114" s="128">
        <v>10000</v>
      </c>
      <c r="F114" s="129">
        <f t="shared" si="4"/>
        <v>8000</v>
      </c>
      <c r="G114" s="41">
        <v>13000</v>
      </c>
      <c r="H114" s="41">
        <f>10000*1.25</f>
        <v>12500</v>
      </c>
    </row>
    <row r="115" spans="1:8" s="13" customFormat="1" ht="26.25" customHeight="1" thickBot="1">
      <c r="A115" s="125">
        <v>84</v>
      </c>
      <c r="B115" s="126"/>
      <c r="C115" s="127" t="s">
        <v>74</v>
      </c>
      <c r="D115" s="126" t="s">
        <v>20</v>
      </c>
      <c r="E115" s="128">
        <v>6400</v>
      </c>
      <c r="F115" s="129">
        <f t="shared" si="4"/>
        <v>5120</v>
      </c>
      <c r="G115" s="41">
        <v>8320</v>
      </c>
      <c r="H115" s="41">
        <f>6400*1.25</f>
        <v>8000</v>
      </c>
    </row>
    <row r="116" spans="1:8" s="13" customFormat="1" ht="26.25" customHeight="1" thickBot="1">
      <c r="A116" s="125">
        <v>85</v>
      </c>
      <c r="B116" s="126"/>
      <c r="C116" s="127" t="s">
        <v>75</v>
      </c>
      <c r="D116" s="126" t="s">
        <v>20</v>
      </c>
      <c r="E116" s="128">
        <v>6000</v>
      </c>
      <c r="F116" s="129">
        <f t="shared" si="4"/>
        <v>4800</v>
      </c>
      <c r="G116" s="41">
        <v>7800</v>
      </c>
      <c r="H116" s="41">
        <f>6000*1.25</f>
        <v>7500</v>
      </c>
    </row>
    <row r="117" spans="1:8" s="13" customFormat="1" ht="26.25" customHeight="1" thickBot="1">
      <c r="A117" s="125">
        <v>86</v>
      </c>
      <c r="B117" s="126"/>
      <c r="C117" s="127" t="s">
        <v>76</v>
      </c>
      <c r="D117" s="126" t="s">
        <v>20</v>
      </c>
      <c r="E117" s="128">
        <v>7000</v>
      </c>
      <c r="F117" s="129">
        <f t="shared" si="4"/>
        <v>5600</v>
      </c>
      <c r="G117" s="41">
        <v>9100</v>
      </c>
      <c r="H117" s="41">
        <f>7000*1.25</f>
        <v>8750</v>
      </c>
    </row>
    <row r="118" spans="1:8" s="13" customFormat="1" ht="26.25" customHeight="1" thickBot="1">
      <c r="A118" s="125">
        <v>87</v>
      </c>
      <c r="B118" s="126"/>
      <c r="C118" s="127" t="s">
        <v>77</v>
      </c>
      <c r="D118" s="126" t="s">
        <v>20</v>
      </c>
      <c r="E118" s="128">
        <v>10800</v>
      </c>
      <c r="F118" s="129">
        <f t="shared" si="4"/>
        <v>8640</v>
      </c>
      <c r="G118" s="41">
        <v>14040</v>
      </c>
      <c r="H118" s="41">
        <f>10800*1.25</f>
        <v>13500</v>
      </c>
    </row>
    <row r="119" spans="1:8" s="13" customFormat="1" ht="26.25" customHeight="1" thickBot="1">
      <c r="A119" s="125">
        <v>88</v>
      </c>
      <c r="B119" s="126"/>
      <c r="C119" s="127" t="s">
        <v>78</v>
      </c>
      <c r="D119" s="126" t="s">
        <v>20</v>
      </c>
      <c r="E119" s="128">
        <v>3500</v>
      </c>
      <c r="F119" s="129">
        <f t="shared" si="4"/>
        <v>2800</v>
      </c>
      <c r="G119" s="41">
        <v>4550</v>
      </c>
      <c r="H119" s="41">
        <f>3500*1.25</f>
        <v>4375</v>
      </c>
    </row>
    <row r="120" spans="1:8" s="13" customFormat="1" ht="26.25" customHeight="1" thickBot="1">
      <c r="A120" s="125">
        <v>89</v>
      </c>
      <c r="B120" s="126"/>
      <c r="C120" s="127" t="s">
        <v>79</v>
      </c>
      <c r="D120" s="126" t="s">
        <v>20</v>
      </c>
      <c r="E120" s="128">
        <v>2500</v>
      </c>
      <c r="F120" s="129">
        <f t="shared" si="4"/>
        <v>2000</v>
      </c>
      <c r="G120" s="41">
        <v>3250</v>
      </c>
      <c r="H120" s="41">
        <f>2500*1.25</f>
        <v>3125</v>
      </c>
    </row>
    <row r="121" spans="1:8" s="13" customFormat="1" ht="26.25" customHeight="1" thickBot="1">
      <c r="A121" s="125">
        <v>90</v>
      </c>
      <c r="B121" s="126"/>
      <c r="C121" s="127" t="s">
        <v>80</v>
      </c>
      <c r="D121" s="126" t="s">
        <v>40</v>
      </c>
      <c r="E121" s="128">
        <v>2300</v>
      </c>
      <c r="F121" s="129">
        <f t="shared" si="4"/>
        <v>1840</v>
      </c>
      <c r="G121" s="41">
        <v>2990</v>
      </c>
      <c r="H121" s="41">
        <f>2300*1.25</f>
        <v>2875</v>
      </c>
    </row>
    <row r="122" spans="1:22" s="14" customFormat="1" ht="21" customHeight="1" thickBot="1">
      <c r="A122" s="210" t="s">
        <v>81</v>
      </c>
      <c r="B122" s="211"/>
      <c r="C122" s="211"/>
      <c r="D122" s="211"/>
      <c r="E122" s="211"/>
      <c r="F122" s="211"/>
      <c r="G122" s="211"/>
      <c r="H122" s="212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8" s="13" customFormat="1" ht="26.25" customHeight="1" thickBot="1">
      <c r="A123" s="125">
        <v>91</v>
      </c>
      <c r="B123" s="126"/>
      <c r="C123" s="140" t="s">
        <v>82</v>
      </c>
      <c r="D123" s="141" t="s">
        <v>20</v>
      </c>
      <c r="E123" s="128">
        <v>1830</v>
      </c>
      <c r="F123" s="129">
        <f aca="true" t="shared" si="5" ref="F123:F153">E123*80%</f>
        <v>1464</v>
      </c>
      <c r="G123" s="41">
        <v>2379</v>
      </c>
      <c r="H123" s="41">
        <f>1830*1.25</f>
        <v>2287.5</v>
      </c>
    </row>
    <row r="124" spans="1:8" s="13" customFormat="1" ht="29.25" customHeight="1" thickBot="1">
      <c r="A124" s="125">
        <v>92</v>
      </c>
      <c r="B124" s="126"/>
      <c r="C124" s="140" t="s">
        <v>83</v>
      </c>
      <c r="D124" s="141" t="s">
        <v>20</v>
      </c>
      <c r="E124" s="128">
        <v>1800</v>
      </c>
      <c r="F124" s="129">
        <f t="shared" si="5"/>
        <v>1440</v>
      </c>
      <c r="G124" s="41">
        <v>2340</v>
      </c>
      <c r="H124" s="41">
        <f>1800*1.25</f>
        <v>2250</v>
      </c>
    </row>
    <row r="125" spans="1:8" s="13" customFormat="1" ht="24.75" customHeight="1" thickBot="1">
      <c r="A125" s="125">
        <v>93</v>
      </c>
      <c r="B125" s="126"/>
      <c r="C125" s="140" t="s">
        <v>84</v>
      </c>
      <c r="D125" s="141" t="s">
        <v>20</v>
      </c>
      <c r="E125" s="128">
        <v>2600</v>
      </c>
      <c r="F125" s="129">
        <f t="shared" si="5"/>
        <v>2080</v>
      </c>
      <c r="G125" s="41">
        <v>3380</v>
      </c>
      <c r="H125" s="41">
        <f>2600*1.25</f>
        <v>3250</v>
      </c>
    </row>
    <row r="126" spans="1:8" s="13" customFormat="1" ht="24" customHeight="1" thickBot="1">
      <c r="A126" s="125">
        <v>94</v>
      </c>
      <c r="B126" s="126"/>
      <c r="C126" s="140" t="s">
        <v>85</v>
      </c>
      <c r="D126" s="141" t="s">
        <v>20</v>
      </c>
      <c r="E126" s="128">
        <v>3000</v>
      </c>
      <c r="F126" s="129">
        <f t="shared" si="5"/>
        <v>2400</v>
      </c>
      <c r="G126" s="41">
        <v>3900</v>
      </c>
      <c r="H126" s="41">
        <f>3000*1.25</f>
        <v>3750</v>
      </c>
    </row>
    <row r="127" spans="1:8" s="13" customFormat="1" ht="27" customHeight="1" thickBot="1">
      <c r="A127" s="125">
        <v>95</v>
      </c>
      <c r="B127" s="126"/>
      <c r="C127" s="140" t="s">
        <v>86</v>
      </c>
      <c r="D127" s="141" t="s">
        <v>20</v>
      </c>
      <c r="E127" s="128">
        <v>1200</v>
      </c>
      <c r="F127" s="129">
        <f t="shared" si="5"/>
        <v>960</v>
      </c>
      <c r="G127" s="41">
        <v>1560</v>
      </c>
      <c r="H127" s="41">
        <f>1200*1.25</f>
        <v>1500</v>
      </c>
    </row>
    <row r="128" spans="1:8" s="13" customFormat="1" ht="28.5" customHeight="1" thickBot="1">
      <c r="A128" s="125">
        <v>96</v>
      </c>
      <c r="B128" s="126"/>
      <c r="C128" s="140" t="s">
        <v>87</v>
      </c>
      <c r="D128" s="141" t="s">
        <v>20</v>
      </c>
      <c r="E128" s="128">
        <v>1600</v>
      </c>
      <c r="F128" s="129">
        <f t="shared" si="5"/>
        <v>1280</v>
      </c>
      <c r="G128" s="41">
        <v>2080</v>
      </c>
      <c r="H128" s="41">
        <f>1600*1.25</f>
        <v>2000</v>
      </c>
    </row>
    <row r="129" spans="1:8" s="13" customFormat="1" ht="28.5" customHeight="1" thickBot="1">
      <c r="A129" s="125">
        <v>97</v>
      </c>
      <c r="B129" s="126"/>
      <c r="C129" s="140" t="s">
        <v>88</v>
      </c>
      <c r="D129" s="141" t="s">
        <v>20</v>
      </c>
      <c r="E129" s="128">
        <v>2300</v>
      </c>
      <c r="F129" s="129">
        <f t="shared" si="5"/>
        <v>1840</v>
      </c>
      <c r="G129" s="41">
        <v>2990</v>
      </c>
      <c r="H129" s="41">
        <f>2300*1.25</f>
        <v>2875</v>
      </c>
    </row>
    <row r="130" spans="1:8" s="13" customFormat="1" ht="28.5" customHeight="1" thickBot="1">
      <c r="A130" s="125">
        <v>98</v>
      </c>
      <c r="B130" s="126"/>
      <c r="C130" s="140" t="s">
        <v>89</v>
      </c>
      <c r="D130" s="141" t="s">
        <v>20</v>
      </c>
      <c r="E130" s="128">
        <v>2400</v>
      </c>
      <c r="F130" s="129">
        <f t="shared" si="5"/>
        <v>1920</v>
      </c>
      <c r="G130" s="41">
        <v>3120</v>
      </c>
      <c r="H130" s="41">
        <f>2400*1.25</f>
        <v>3000</v>
      </c>
    </row>
    <row r="131" spans="1:8" s="13" customFormat="1" ht="28.5" customHeight="1" thickBot="1">
      <c r="A131" s="125">
        <v>99</v>
      </c>
      <c r="B131" s="126"/>
      <c r="C131" s="140" t="s">
        <v>90</v>
      </c>
      <c r="D131" s="141" t="s">
        <v>20</v>
      </c>
      <c r="E131" s="128">
        <v>2100</v>
      </c>
      <c r="F131" s="129">
        <f t="shared" si="5"/>
        <v>1680</v>
      </c>
      <c r="G131" s="41">
        <v>2730</v>
      </c>
      <c r="H131" s="41">
        <f>2100*1.25</f>
        <v>2625</v>
      </c>
    </row>
    <row r="132" spans="1:8" s="13" customFormat="1" ht="28.5" customHeight="1" thickBot="1">
      <c r="A132" s="125">
        <v>100</v>
      </c>
      <c r="B132" s="126"/>
      <c r="C132" s="140" t="s">
        <v>91</v>
      </c>
      <c r="D132" s="141" t="s">
        <v>20</v>
      </c>
      <c r="E132" s="128">
        <v>1100</v>
      </c>
      <c r="F132" s="129">
        <f t="shared" si="5"/>
        <v>880</v>
      </c>
      <c r="G132" s="41">
        <v>1430</v>
      </c>
      <c r="H132" s="41">
        <f>1100*1.25</f>
        <v>1375</v>
      </c>
    </row>
    <row r="133" spans="1:8" s="13" customFormat="1" ht="28.5" customHeight="1" thickBot="1">
      <c r="A133" s="125">
        <v>101</v>
      </c>
      <c r="B133" s="126"/>
      <c r="C133" s="140" t="s">
        <v>92</v>
      </c>
      <c r="D133" s="141" t="s">
        <v>20</v>
      </c>
      <c r="E133" s="128">
        <v>2000</v>
      </c>
      <c r="F133" s="129">
        <f t="shared" si="5"/>
        <v>1600</v>
      </c>
      <c r="G133" s="41">
        <v>2600</v>
      </c>
      <c r="H133" s="41">
        <f>2000*1.25</f>
        <v>2500</v>
      </c>
    </row>
    <row r="134" spans="1:8" s="13" customFormat="1" ht="28.5" customHeight="1" thickBot="1">
      <c r="A134" s="125">
        <v>102</v>
      </c>
      <c r="B134" s="126"/>
      <c r="C134" s="140" t="s">
        <v>93</v>
      </c>
      <c r="D134" s="141" t="s">
        <v>20</v>
      </c>
      <c r="E134" s="128">
        <v>2500</v>
      </c>
      <c r="F134" s="129">
        <f t="shared" si="5"/>
        <v>2000</v>
      </c>
      <c r="G134" s="41">
        <v>3250</v>
      </c>
      <c r="H134" s="41">
        <f>2500*1.25</f>
        <v>3125</v>
      </c>
    </row>
    <row r="135" spans="1:22" s="14" customFormat="1" ht="21" customHeight="1" thickBot="1">
      <c r="A135" s="210" t="s">
        <v>94</v>
      </c>
      <c r="B135" s="211"/>
      <c r="C135" s="211"/>
      <c r="D135" s="211"/>
      <c r="E135" s="211"/>
      <c r="F135" s="211"/>
      <c r="G135" s="211"/>
      <c r="H135" s="212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8" s="13" customFormat="1" ht="28.5" customHeight="1" thickBot="1">
      <c r="A136" s="125">
        <v>103</v>
      </c>
      <c r="B136" s="126"/>
      <c r="C136" s="140" t="s">
        <v>95</v>
      </c>
      <c r="D136" s="141" t="s">
        <v>20</v>
      </c>
      <c r="E136" s="128">
        <v>2300</v>
      </c>
      <c r="F136" s="129">
        <f t="shared" si="5"/>
        <v>1840</v>
      </c>
      <c r="G136" s="41">
        <v>2990</v>
      </c>
      <c r="H136" s="41">
        <f>2300*1.25</f>
        <v>2875</v>
      </c>
    </row>
    <row r="137" spans="1:8" s="13" customFormat="1" ht="28.5" customHeight="1" thickBot="1">
      <c r="A137" s="125">
        <v>104</v>
      </c>
      <c r="B137" s="126"/>
      <c r="C137" s="140" t="s">
        <v>96</v>
      </c>
      <c r="D137" s="141" t="s">
        <v>20</v>
      </c>
      <c r="E137" s="128">
        <v>2200</v>
      </c>
      <c r="F137" s="129">
        <f t="shared" si="5"/>
        <v>1760</v>
      </c>
      <c r="G137" s="41">
        <v>2860</v>
      </c>
      <c r="H137" s="41">
        <f>2200*1.25</f>
        <v>2750</v>
      </c>
    </row>
    <row r="138" spans="1:8" s="13" customFormat="1" ht="28.5" customHeight="1" thickBot="1">
      <c r="A138" s="125">
        <v>105</v>
      </c>
      <c r="B138" s="126"/>
      <c r="C138" s="140" t="s">
        <v>97</v>
      </c>
      <c r="D138" s="141" t="s">
        <v>20</v>
      </c>
      <c r="E138" s="128">
        <v>3000</v>
      </c>
      <c r="F138" s="129">
        <f t="shared" si="5"/>
        <v>2400</v>
      </c>
      <c r="G138" s="41">
        <v>3900</v>
      </c>
      <c r="H138" s="41">
        <f>3000*1.25</f>
        <v>3750</v>
      </c>
    </row>
    <row r="139" spans="1:8" s="13" customFormat="1" ht="28.5" customHeight="1" thickBot="1">
      <c r="A139" s="125">
        <v>106</v>
      </c>
      <c r="B139" s="126"/>
      <c r="C139" s="140" t="s">
        <v>98</v>
      </c>
      <c r="D139" s="141" t="s">
        <v>20</v>
      </c>
      <c r="E139" s="128">
        <v>2300</v>
      </c>
      <c r="F139" s="129">
        <f t="shared" si="5"/>
        <v>1840</v>
      </c>
      <c r="G139" s="41">
        <v>2990</v>
      </c>
      <c r="H139" s="41">
        <f>2300*1.25</f>
        <v>2875</v>
      </c>
    </row>
    <row r="140" spans="1:8" s="13" customFormat="1" ht="28.5" customHeight="1" thickBot="1">
      <c r="A140" s="125">
        <v>107</v>
      </c>
      <c r="B140" s="126"/>
      <c r="C140" s="140" t="s">
        <v>99</v>
      </c>
      <c r="D140" s="141" t="s">
        <v>20</v>
      </c>
      <c r="E140" s="128">
        <v>1300</v>
      </c>
      <c r="F140" s="129">
        <f t="shared" si="5"/>
        <v>1040</v>
      </c>
      <c r="G140" s="41">
        <v>1690</v>
      </c>
      <c r="H140" s="41">
        <f>1300*1.25</f>
        <v>1625</v>
      </c>
    </row>
    <row r="141" spans="1:8" s="13" customFormat="1" ht="28.5" customHeight="1" thickBot="1">
      <c r="A141" s="125">
        <v>108</v>
      </c>
      <c r="B141" s="126"/>
      <c r="C141" s="140" t="s">
        <v>100</v>
      </c>
      <c r="D141" s="141" t="s">
        <v>20</v>
      </c>
      <c r="E141" s="128">
        <v>3000</v>
      </c>
      <c r="F141" s="129">
        <f t="shared" si="5"/>
        <v>2400</v>
      </c>
      <c r="G141" s="41">
        <v>3900</v>
      </c>
      <c r="H141" s="41">
        <f>3000*1.25</f>
        <v>3750</v>
      </c>
    </row>
    <row r="142" spans="1:8" s="13" customFormat="1" ht="28.5" customHeight="1" thickBot="1">
      <c r="A142" s="125">
        <v>109</v>
      </c>
      <c r="B142" s="126"/>
      <c r="C142" s="140" t="s">
        <v>101</v>
      </c>
      <c r="D142" s="141" t="s">
        <v>20</v>
      </c>
      <c r="E142" s="128">
        <v>1600</v>
      </c>
      <c r="F142" s="129">
        <f t="shared" si="5"/>
        <v>1280</v>
      </c>
      <c r="G142" s="41">
        <v>2080</v>
      </c>
      <c r="H142" s="41">
        <f>1600*1.25</f>
        <v>2000</v>
      </c>
    </row>
    <row r="143" spans="1:8" s="13" customFormat="1" ht="28.5" customHeight="1" thickBot="1">
      <c r="A143" s="125">
        <v>110</v>
      </c>
      <c r="B143" s="126"/>
      <c r="C143" s="140" t="s">
        <v>102</v>
      </c>
      <c r="D143" s="141" t="s">
        <v>20</v>
      </c>
      <c r="E143" s="128">
        <v>2100</v>
      </c>
      <c r="F143" s="129">
        <f t="shared" si="5"/>
        <v>1680</v>
      </c>
      <c r="G143" s="41">
        <v>2730</v>
      </c>
      <c r="H143" s="41">
        <f>2100*1.25</f>
        <v>2625</v>
      </c>
    </row>
    <row r="144" spans="1:8" s="13" customFormat="1" ht="28.5" customHeight="1" thickBot="1">
      <c r="A144" s="125">
        <v>111</v>
      </c>
      <c r="B144" s="126"/>
      <c r="C144" s="140" t="s">
        <v>103</v>
      </c>
      <c r="D144" s="141" t="s">
        <v>20</v>
      </c>
      <c r="E144" s="128">
        <v>2700</v>
      </c>
      <c r="F144" s="129">
        <f t="shared" si="5"/>
        <v>2160</v>
      </c>
      <c r="G144" s="41">
        <v>3510</v>
      </c>
      <c r="H144" s="41">
        <f>2700*1.25</f>
        <v>3375</v>
      </c>
    </row>
    <row r="145" spans="1:8" s="13" customFormat="1" ht="28.5" customHeight="1" thickBot="1">
      <c r="A145" s="125">
        <v>112</v>
      </c>
      <c r="B145" s="126"/>
      <c r="C145" s="140" t="s">
        <v>714</v>
      </c>
      <c r="D145" s="141" t="s">
        <v>35</v>
      </c>
      <c r="E145" s="128">
        <v>10000</v>
      </c>
      <c r="F145" s="129">
        <v>10000</v>
      </c>
      <c r="G145" s="41">
        <v>13000</v>
      </c>
      <c r="H145" s="41">
        <f>10000*1.25</f>
        <v>12500</v>
      </c>
    </row>
    <row r="146" spans="1:8" s="13" customFormat="1" ht="28.5" customHeight="1" thickBot="1">
      <c r="A146" s="125">
        <v>113</v>
      </c>
      <c r="B146" s="126"/>
      <c r="C146" s="140" t="s">
        <v>86</v>
      </c>
      <c r="D146" s="141" t="s">
        <v>20</v>
      </c>
      <c r="E146" s="128">
        <v>1200</v>
      </c>
      <c r="F146" s="129">
        <f t="shared" si="5"/>
        <v>960</v>
      </c>
      <c r="G146" s="41">
        <v>1560</v>
      </c>
      <c r="H146" s="41">
        <f>1200*1.25</f>
        <v>1500</v>
      </c>
    </row>
    <row r="147" spans="1:8" s="13" customFormat="1" ht="28.5" customHeight="1" thickBot="1">
      <c r="A147" s="125">
        <v>114</v>
      </c>
      <c r="B147" s="126"/>
      <c r="C147" s="140" t="s">
        <v>87</v>
      </c>
      <c r="D147" s="141" t="s">
        <v>20</v>
      </c>
      <c r="E147" s="128">
        <v>1400</v>
      </c>
      <c r="F147" s="129">
        <f t="shared" si="5"/>
        <v>1120</v>
      </c>
      <c r="G147" s="41">
        <v>1820</v>
      </c>
      <c r="H147" s="41">
        <f>1400*1.25</f>
        <v>1750</v>
      </c>
    </row>
    <row r="148" spans="1:8" s="13" customFormat="1" ht="28.5" customHeight="1" thickBot="1">
      <c r="A148" s="125">
        <v>115</v>
      </c>
      <c r="B148" s="126"/>
      <c r="C148" s="140" t="s">
        <v>104</v>
      </c>
      <c r="D148" s="141" t="s">
        <v>35</v>
      </c>
      <c r="E148" s="128">
        <v>50000</v>
      </c>
      <c r="F148" s="129">
        <f t="shared" si="5"/>
        <v>40000</v>
      </c>
      <c r="G148" s="41">
        <v>65000</v>
      </c>
      <c r="H148" s="41">
        <f>50000*1.25</f>
        <v>62500</v>
      </c>
    </row>
    <row r="149" spans="1:8" s="13" customFormat="1" ht="28.5" customHeight="1" thickBot="1">
      <c r="A149" s="125">
        <v>116</v>
      </c>
      <c r="B149" s="126"/>
      <c r="C149" s="140" t="s">
        <v>105</v>
      </c>
      <c r="D149" s="141" t="s">
        <v>20</v>
      </c>
      <c r="E149" s="128">
        <v>1500</v>
      </c>
      <c r="F149" s="129">
        <f t="shared" si="5"/>
        <v>1200</v>
      </c>
      <c r="G149" s="41">
        <v>1950</v>
      </c>
      <c r="H149" s="41">
        <f>1500*1.25</f>
        <v>1875</v>
      </c>
    </row>
    <row r="150" spans="1:8" s="13" customFormat="1" ht="28.5" customHeight="1" thickBot="1">
      <c r="A150" s="125">
        <v>117</v>
      </c>
      <c r="B150" s="126"/>
      <c r="C150" s="140" t="s">
        <v>89</v>
      </c>
      <c r="D150" s="141" t="s">
        <v>20</v>
      </c>
      <c r="E150" s="128">
        <v>2900</v>
      </c>
      <c r="F150" s="129">
        <f t="shared" si="5"/>
        <v>2320</v>
      </c>
      <c r="G150" s="41">
        <v>3770</v>
      </c>
      <c r="H150" s="41">
        <f>2900*1.25</f>
        <v>3625</v>
      </c>
    </row>
    <row r="151" spans="1:8" s="13" customFormat="1" ht="28.5" customHeight="1" thickBot="1">
      <c r="A151" s="125">
        <v>118</v>
      </c>
      <c r="B151" s="126"/>
      <c r="C151" s="140" t="s">
        <v>106</v>
      </c>
      <c r="D151" s="141" t="s">
        <v>20</v>
      </c>
      <c r="E151" s="128">
        <v>900</v>
      </c>
      <c r="F151" s="129">
        <f t="shared" si="5"/>
        <v>720</v>
      </c>
      <c r="G151" s="41">
        <v>1170</v>
      </c>
      <c r="H151" s="41">
        <f>900*1.25</f>
        <v>1125</v>
      </c>
    </row>
    <row r="152" spans="1:8" s="13" customFormat="1" ht="28.5" customHeight="1" thickBot="1">
      <c r="A152" s="125">
        <v>119</v>
      </c>
      <c r="B152" s="126"/>
      <c r="C152" s="140" t="s">
        <v>107</v>
      </c>
      <c r="D152" s="141" t="s">
        <v>20</v>
      </c>
      <c r="E152" s="128">
        <v>3800</v>
      </c>
      <c r="F152" s="129">
        <f t="shared" si="5"/>
        <v>3040</v>
      </c>
      <c r="G152" s="41">
        <v>4940</v>
      </c>
      <c r="H152" s="41">
        <f>3800*1.25</f>
        <v>4750</v>
      </c>
    </row>
    <row r="153" spans="1:8" s="13" customFormat="1" ht="28.5" customHeight="1" thickBot="1">
      <c r="A153" s="125">
        <v>120</v>
      </c>
      <c r="B153" s="126"/>
      <c r="C153" s="140" t="s">
        <v>93</v>
      </c>
      <c r="D153" s="141" t="s">
        <v>20</v>
      </c>
      <c r="E153" s="128">
        <v>2200</v>
      </c>
      <c r="F153" s="129">
        <f t="shared" si="5"/>
        <v>1760</v>
      </c>
      <c r="G153" s="41">
        <v>2860</v>
      </c>
      <c r="H153" s="41">
        <f>2200*1.25</f>
        <v>2750</v>
      </c>
    </row>
    <row r="154" spans="1:22" s="14" customFormat="1" ht="21" customHeight="1" thickBot="1">
      <c r="A154" s="210" t="s">
        <v>108</v>
      </c>
      <c r="B154" s="211"/>
      <c r="C154" s="211"/>
      <c r="D154" s="211"/>
      <c r="E154" s="211"/>
      <c r="F154" s="211"/>
      <c r="G154" s="211"/>
      <c r="H154" s="21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8" s="13" customFormat="1" ht="28.5" customHeight="1" thickBot="1">
      <c r="A155" s="125">
        <v>121</v>
      </c>
      <c r="B155" s="126"/>
      <c r="C155" s="140" t="s">
        <v>110</v>
      </c>
      <c r="D155" s="141" t="s">
        <v>20</v>
      </c>
      <c r="E155" s="128">
        <v>1000.1723566453925</v>
      </c>
      <c r="F155" s="129">
        <f aca="true" t="shared" si="6" ref="F155:F166">E155*80%</f>
        <v>800.137885316314</v>
      </c>
      <c r="G155" s="41">
        <v>1300.2240636390102</v>
      </c>
      <c r="H155" s="41">
        <f>1000*1.25</f>
        <v>1250</v>
      </c>
    </row>
    <row r="156" spans="1:8" s="13" customFormat="1" ht="28.5" customHeight="1" thickBot="1">
      <c r="A156" s="125">
        <v>122</v>
      </c>
      <c r="B156" s="126"/>
      <c r="C156" s="140" t="s">
        <v>111</v>
      </c>
      <c r="D156" s="141" t="s">
        <v>20</v>
      </c>
      <c r="E156" s="128">
        <v>999.5271495025354</v>
      </c>
      <c r="F156" s="129">
        <f t="shared" si="6"/>
        <v>799.6217196020284</v>
      </c>
      <c r="G156" s="41">
        <v>1300</v>
      </c>
      <c r="H156" s="41">
        <f>1000*1.25</f>
        <v>1250</v>
      </c>
    </row>
    <row r="157" spans="1:8" s="13" customFormat="1" ht="28.5" customHeight="1" thickBot="1">
      <c r="A157" s="125">
        <v>123</v>
      </c>
      <c r="B157" s="126"/>
      <c r="C157" s="140" t="s">
        <v>646</v>
      </c>
      <c r="D157" s="141" t="s">
        <v>20</v>
      </c>
      <c r="E157" s="128">
        <v>2499.823372619048</v>
      </c>
      <c r="F157" s="129">
        <f t="shared" si="6"/>
        <v>1999.8586980952384</v>
      </c>
      <c r="G157" s="41">
        <v>3249.7703844047624</v>
      </c>
      <c r="H157" s="41">
        <f>2500*1.25</f>
        <v>3125</v>
      </c>
    </row>
    <row r="158" spans="1:8" s="13" customFormat="1" ht="28.5" customHeight="1" thickBot="1">
      <c r="A158" s="125">
        <v>124</v>
      </c>
      <c r="B158" s="126"/>
      <c r="C158" s="140" t="s">
        <v>112</v>
      </c>
      <c r="D158" s="141" t="s">
        <v>20</v>
      </c>
      <c r="E158" s="128">
        <v>2600.127879957451</v>
      </c>
      <c r="F158" s="129">
        <f t="shared" si="6"/>
        <v>2080.102303965961</v>
      </c>
      <c r="G158" s="41">
        <v>3380.1662439446864</v>
      </c>
      <c r="H158" s="41">
        <f>2600*1.25</f>
        <v>3250</v>
      </c>
    </row>
    <row r="159" spans="1:8" s="13" customFormat="1" ht="28.5" customHeight="1" thickBot="1">
      <c r="A159" s="125">
        <v>125</v>
      </c>
      <c r="B159" s="126"/>
      <c r="C159" s="140" t="s">
        <v>113</v>
      </c>
      <c r="D159" s="141" t="s">
        <v>20</v>
      </c>
      <c r="E159" s="128">
        <v>2600.127879957451</v>
      </c>
      <c r="F159" s="129">
        <f t="shared" si="6"/>
        <v>2080.102303965961</v>
      </c>
      <c r="G159" s="41">
        <v>3380.1662439446864</v>
      </c>
      <c r="H159" s="41">
        <f>2600*1.25</f>
        <v>3250</v>
      </c>
    </row>
    <row r="160" spans="1:8" s="13" customFormat="1" ht="28.5" customHeight="1" thickBot="1">
      <c r="A160" s="125">
        <v>126</v>
      </c>
      <c r="B160" s="126"/>
      <c r="C160" s="140" t="s">
        <v>114</v>
      </c>
      <c r="D160" s="141" t="s">
        <v>20</v>
      </c>
      <c r="E160" s="128">
        <v>3000.446340476191</v>
      </c>
      <c r="F160" s="129">
        <f t="shared" si="6"/>
        <v>2400.357072380953</v>
      </c>
      <c r="G160" s="41">
        <v>3900</v>
      </c>
      <c r="H160" s="41">
        <f>3000*1.25</f>
        <v>3750</v>
      </c>
    </row>
    <row r="161" spans="1:8" s="13" customFormat="1" ht="28.5" customHeight="1" thickBot="1">
      <c r="A161" s="125">
        <v>127</v>
      </c>
      <c r="B161" s="126"/>
      <c r="C161" s="140" t="s">
        <v>115</v>
      </c>
      <c r="D161" s="141" t="s">
        <v>20</v>
      </c>
      <c r="E161" s="128">
        <v>1700.1935273809527</v>
      </c>
      <c r="F161" s="129">
        <f t="shared" si="6"/>
        <v>1360.1548219047622</v>
      </c>
      <c r="G161" s="41">
        <v>2210.2515855952383</v>
      </c>
      <c r="H161" s="41">
        <f>1700*1.25</f>
        <v>2125</v>
      </c>
    </row>
    <row r="162" spans="1:8" s="13" customFormat="1" ht="28.5" customHeight="1" thickBot="1">
      <c r="A162" s="125">
        <v>128</v>
      </c>
      <c r="B162" s="126"/>
      <c r="C162" s="140" t="s">
        <v>116</v>
      </c>
      <c r="D162" s="141" t="s">
        <v>20</v>
      </c>
      <c r="E162" s="128">
        <v>1599.9889694918986</v>
      </c>
      <c r="F162" s="129">
        <f t="shared" si="6"/>
        <v>1279.991175593519</v>
      </c>
      <c r="G162" s="41">
        <v>2079.9856603394683</v>
      </c>
      <c r="H162" s="41">
        <f>1600*1.25</f>
        <v>2000</v>
      </c>
    </row>
    <row r="163" spans="1:8" s="13" customFormat="1" ht="28.5" customHeight="1" thickBot="1">
      <c r="A163" s="125">
        <v>129</v>
      </c>
      <c r="B163" s="126"/>
      <c r="C163" s="140" t="s">
        <v>117</v>
      </c>
      <c r="D163" s="141" t="s">
        <v>20</v>
      </c>
      <c r="E163" s="128">
        <v>4000.167879957452</v>
      </c>
      <c r="F163" s="129">
        <f t="shared" si="6"/>
        <v>3200.134303965962</v>
      </c>
      <c r="G163" s="41">
        <v>5200.218243944688</v>
      </c>
      <c r="H163" s="41">
        <f>4000*1.25</f>
        <v>5000</v>
      </c>
    </row>
    <row r="164" spans="1:8" s="13" customFormat="1" ht="28.5" customHeight="1" thickBot="1">
      <c r="A164" s="125">
        <v>130</v>
      </c>
      <c r="B164" s="126"/>
      <c r="C164" s="140" t="s">
        <v>118</v>
      </c>
      <c r="D164" s="141" t="s">
        <v>20</v>
      </c>
      <c r="E164" s="128">
        <v>4799.576932338404</v>
      </c>
      <c r="F164" s="129">
        <f t="shared" si="6"/>
        <v>3839.6615458707233</v>
      </c>
      <c r="G164" s="41">
        <v>6239.450012039925</v>
      </c>
      <c r="H164" s="41">
        <f>4800*1.25</f>
        <v>6000</v>
      </c>
    </row>
    <row r="165" spans="1:8" s="13" customFormat="1" ht="28.5" customHeight="1" thickBot="1">
      <c r="A165" s="125">
        <v>131</v>
      </c>
      <c r="B165" s="126"/>
      <c r="C165" s="140" t="s">
        <v>119</v>
      </c>
      <c r="D165" s="141" t="s">
        <v>20</v>
      </c>
      <c r="E165" s="128">
        <v>3000.446340476191</v>
      </c>
      <c r="F165" s="129">
        <f t="shared" si="6"/>
        <v>2400.357072380953</v>
      </c>
      <c r="G165" s="41">
        <v>3900.5802426190485</v>
      </c>
      <c r="H165" s="41">
        <f>3000*1.25</f>
        <v>3750</v>
      </c>
    </row>
    <row r="166" spans="1:8" s="13" customFormat="1" ht="28.5" customHeight="1" thickBot="1">
      <c r="A166" s="125">
        <v>132</v>
      </c>
      <c r="B166" s="126"/>
      <c r="C166" s="140" t="s">
        <v>120</v>
      </c>
      <c r="D166" s="141" t="s">
        <v>20</v>
      </c>
      <c r="E166" s="128">
        <v>3400.4078799574513</v>
      </c>
      <c r="F166" s="129">
        <f t="shared" si="6"/>
        <v>2720.3263039659614</v>
      </c>
      <c r="G166" s="41">
        <v>4420</v>
      </c>
      <c r="H166" s="41">
        <f>3400*1.25</f>
        <v>4250</v>
      </c>
    </row>
    <row r="167" spans="1:22" s="14" customFormat="1" ht="21" customHeight="1" thickBot="1">
      <c r="A167" s="210" t="s">
        <v>122</v>
      </c>
      <c r="B167" s="211"/>
      <c r="C167" s="211"/>
      <c r="D167" s="211"/>
      <c r="E167" s="211"/>
      <c r="F167" s="211"/>
      <c r="G167" s="211"/>
      <c r="H167" s="212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8" s="13" customFormat="1" ht="28.5" customHeight="1" thickBot="1">
      <c r="A168" s="125">
        <v>133</v>
      </c>
      <c r="B168" s="126"/>
      <c r="C168" s="140" t="s">
        <v>629</v>
      </c>
      <c r="D168" s="141" t="s">
        <v>35</v>
      </c>
      <c r="E168" s="128">
        <v>20000.366606936113</v>
      </c>
      <c r="F168" s="129">
        <f>E168</f>
        <v>20000.366606936113</v>
      </c>
      <c r="G168" s="41">
        <v>26000.476589016947</v>
      </c>
      <c r="H168" s="41">
        <f>20000*1.25</f>
        <v>25000</v>
      </c>
    </row>
    <row r="169" spans="1:8" s="13" customFormat="1" ht="28.5" customHeight="1" thickBot="1">
      <c r="A169" s="125">
        <v>134</v>
      </c>
      <c r="B169" s="126"/>
      <c r="C169" s="140" t="s">
        <v>600</v>
      </c>
      <c r="D169" s="141" t="s">
        <v>20</v>
      </c>
      <c r="E169" s="128">
        <v>1200</v>
      </c>
      <c r="F169" s="129">
        <f aca="true" t="shared" si="7" ref="F169:F181">E169*80%</f>
        <v>960</v>
      </c>
      <c r="G169" s="41">
        <v>1560</v>
      </c>
      <c r="H169" s="41">
        <f>1200*1.25</f>
        <v>1500</v>
      </c>
    </row>
    <row r="170" spans="1:8" s="13" customFormat="1" ht="28.5" customHeight="1" thickBot="1">
      <c r="A170" s="125">
        <v>135</v>
      </c>
      <c r="B170" s="126"/>
      <c r="C170" s="140" t="s">
        <v>123</v>
      </c>
      <c r="D170" s="141" t="s">
        <v>20</v>
      </c>
      <c r="E170" s="128">
        <v>3000</v>
      </c>
      <c r="F170" s="129">
        <f t="shared" si="7"/>
        <v>2400</v>
      </c>
      <c r="G170" s="41">
        <v>3900</v>
      </c>
      <c r="H170" s="41">
        <f>3000*1.25</f>
        <v>3750</v>
      </c>
    </row>
    <row r="171" spans="1:8" s="13" customFormat="1" ht="28.5" customHeight="1" thickBot="1">
      <c r="A171" s="125">
        <v>136</v>
      </c>
      <c r="B171" s="126"/>
      <c r="C171" s="140" t="s">
        <v>124</v>
      </c>
      <c r="D171" s="141" t="s">
        <v>20</v>
      </c>
      <c r="E171" s="128">
        <v>3500</v>
      </c>
      <c r="F171" s="129">
        <f t="shared" si="7"/>
        <v>2800</v>
      </c>
      <c r="G171" s="41">
        <v>4550</v>
      </c>
      <c r="H171" s="41">
        <f>3500*1.25</f>
        <v>4375</v>
      </c>
    </row>
    <row r="172" spans="1:8" s="13" customFormat="1" ht="28.5" customHeight="1" thickBot="1">
      <c r="A172" s="125">
        <v>137</v>
      </c>
      <c r="B172" s="126"/>
      <c r="C172" s="140" t="s">
        <v>615</v>
      </c>
      <c r="D172" s="141" t="s">
        <v>20</v>
      </c>
      <c r="E172" s="128">
        <v>1500.0288359831604</v>
      </c>
      <c r="F172" s="129">
        <f t="shared" si="7"/>
        <v>1200.0230687865285</v>
      </c>
      <c r="G172" s="41">
        <v>1950.0374867781086</v>
      </c>
      <c r="H172" s="41">
        <f>1500*1.25</f>
        <v>1875</v>
      </c>
    </row>
    <row r="173" spans="1:8" s="13" customFormat="1" ht="28.5" customHeight="1" thickBot="1">
      <c r="A173" s="125">
        <v>138</v>
      </c>
      <c r="B173" s="126"/>
      <c r="C173" s="140" t="s">
        <v>609</v>
      </c>
      <c r="D173" s="141" t="s">
        <v>20</v>
      </c>
      <c r="E173" s="128">
        <v>2500</v>
      </c>
      <c r="F173" s="129">
        <f t="shared" si="7"/>
        <v>2000</v>
      </c>
      <c r="G173" s="41">
        <v>3250</v>
      </c>
      <c r="H173" s="41">
        <f>2500*1.25</f>
        <v>3125</v>
      </c>
    </row>
    <row r="174" spans="1:8" s="13" customFormat="1" ht="28.5" customHeight="1" thickBot="1">
      <c r="A174" s="125">
        <v>139</v>
      </c>
      <c r="B174" s="126"/>
      <c r="C174" s="140" t="s">
        <v>601</v>
      </c>
      <c r="D174" s="141" t="s">
        <v>20</v>
      </c>
      <c r="E174" s="128">
        <v>3200</v>
      </c>
      <c r="F174" s="129">
        <f t="shared" si="7"/>
        <v>2560</v>
      </c>
      <c r="G174" s="41">
        <v>4160</v>
      </c>
      <c r="H174" s="41">
        <f>3200*1.25</f>
        <v>4000</v>
      </c>
    </row>
    <row r="175" spans="1:8" s="13" customFormat="1" ht="28.5" customHeight="1" thickBot="1">
      <c r="A175" s="125">
        <v>140</v>
      </c>
      <c r="B175" s="126"/>
      <c r="C175" s="140" t="s">
        <v>125</v>
      </c>
      <c r="D175" s="141" t="s">
        <v>20</v>
      </c>
      <c r="E175" s="128">
        <v>5000</v>
      </c>
      <c r="F175" s="129">
        <f t="shared" si="7"/>
        <v>4000</v>
      </c>
      <c r="G175" s="41">
        <v>6500</v>
      </c>
      <c r="H175" s="41">
        <f>5000*1.25</f>
        <v>6250</v>
      </c>
    </row>
    <row r="176" spans="1:8" s="13" customFormat="1" ht="28.5" customHeight="1" thickBot="1">
      <c r="A176" s="125">
        <v>141</v>
      </c>
      <c r="B176" s="126"/>
      <c r="C176" s="140" t="s">
        <v>126</v>
      </c>
      <c r="D176" s="141" t="s">
        <v>20</v>
      </c>
      <c r="E176" s="128">
        <v>1200</v>
      </c>
      <c r="F176" s="129">
        <f t="shared" si="7"/>
        <v>960</v>
      </c>
      <c r="G176" s="41">
        <v>1560</v>
      </c>
      <c r="H176" s="41">
        <f>1200*1.25</f>
        <v>1500</v>
      </c>
    </row>
    <row r="177" spans="1:8" s="13" customFormat="1" ht="28.5" customHeight="1" thickBot="1">
      <c r="A177" s="125">
        <v>142</v>
      </c>
      <c r="B177" s="126"/>
      <c r="C177" s="140" t="s">
        <v>623</v>
      </c>
      <c r="D177" s="141" t="s">
        <v>20</v>
      </c>
      <c r="E177" s="128">
        <v>4999.729812319405</v>
      </c>
      <c r="F177" s="129">
        <f t="shared" si="7"/>
        <v>3999.7838498555243</v>
      </c>
      <c r="G177" s="41">
        <v>6499.648756015226</v>
      </c>
      <c r="H177" s="41">
        <f>5000*1.25</f>
        <v>6250</v>
      </c>
    </row>
    <row r="178" spans="1:8" s="13" customFormat="1" ht="34.5" customHeight="1" thickBot="1">
      <c r="A178" s="125">
        <v>143</v>
      </c>
      <c r="B178" s="126"/>
      <c r="C178" s="127" t="s">
        <v>627</v>
      </c>
      <c r="D178" s="126" t="s">
        <v>20</v>
      </c>
      <c r="E178" s="128">
        <v>3499.6869434236523</v>
      </c>
      <c r="F178" s="129">
        <f t="shared" si="7"/>
        <v>2799.749554738922</v>
      </c>
      <c r="G178" s="41">
        <v>4549.593026450748</v>
      </c>
      <c r="H178" s="41">
        <f>3500*1.25</f>
        <v>4375</v>
      </c>
    </row>
    <row r="179" spans="1:8" s="13" customFormat="1" ht="28.5" customHeight="1" thickBot="1">
      <c r="A179" s="125">
        <v>144</v>
      </c>
      <c r="B179" s="126"/>
      <c r="C179" s="140" t="s">
        <v>127</v>
      </c>
      <c r="D179" s="141" t="s">
        <v>20</v>
      </c>
      <c r="E179" s="128">
        <v>1500</v>
      </c>
      <c r="F179" s="129">
        <f t="shared" si="7"/>
        <v>1200</v>
      </c>
      <c r="G179" s="41">
        <v>1950</v>
      </c>
      <c r="H179" s="41">
        <f>1500*1.25</f>
        <v>1875</v>
      </c>
    </row>
    <row r="180" spans="1:8" s="13" customFormat="1" ht="36.75" customHeight="1" thickBot="1">
      <c r="A180" s="125">
        <v>145</v>
      </c>
      <c r="B180" s="126"/>
      <c r="C180" s="127" t="s">
        <v>606</v>
      </c>
      <c r="D180" s="126" t="s">
        <v>20</v>
      </c>
      <c r="E180" s="128">
        <v>3000</v>
      </c>
      <c r="F180" s="129">
        <f t="shared" si="7"/>
        <v>2400</v>
      </c>
      <c r="G180" s="41">
        <v>3900</v>
      </c>
      <c r="H180" s="41">
        <f>3000*1.25</f>
        <v>3750</v>
      </c>
    </row>
    <row r="181" spans="1:8" s="13" customFormat="1" ht="28.5" customHeight="1" thickBot="1">
      <c r="A181" s="125">
        <v>146</v>
      </c>
      <c r="B181" s="126"/>
      <c r="C181" s="140" t="s">
        <v>605</v>
      </c>
      <c r="D181" s="141" t="s">
        <v>20</v>
      </c>
      <c r="E181" s="128">
        <v>3500</v>
      </c>
      <c r="F181" s="129">
        <f t="shared" si="7"/>
        <v>2800</v>
      </c>
      <c r="G181" s="41">
        <v>4550</v>
      </c>
      <c r="H181" s="41">
        <f>3500*1.25</f>
        <v>4375</v>
      </c>
    </row>
    <row r="182" spans="1:8" s="13" customFormat="1" ht="28.5" customHeight="1" thickBot="1">
      <c r="A182" s="125">
        <v>147</v>
      </c>
      <c r="B182" s="126"/>
      <c r="C182" s="140" t="s">
        <v>607</v>
      </c>
      <c r="D182" s="141" t="s">
        <v>35</v>
      </c>
      <c r="E182" s="128">
        <v>15000</v>
      </c>
      <c r="F182" s="129">
        <f>E182</f>
        <v>15000</v>
      </c>
      <c r="G182" s="41">
        <v>19500</v>
      </c>
      <c r="H182" s="41">
        <f>15000*1.25</f>
        <v>18750</v>
      </c>
    </row>
    <row r="183" spans="1:8" s="13" customFormat="1" ht="37.5" customHeight="1" thickBot="1">
      <c r="A183" s="125">
        <v>148</v>
      </c>
      <c r="B183" s="126"/>
      <c r="C183" s="140" t="s">
        <v>611</v>
      </c>
      <c r="D183" s="141" t="s">
        <v>20</v>
      </c>
      <c r="E183" s="128">
        <v>1700</v>
      </c>
      <c r="F183" s="129">
        <f aca="true" t="shared" si="8" ref="F183:F189">E183*80%</f>
        <v>1360</v>
      </c>
      <c r="G183" s="41">
        <v>2210</v>
      </c>
      <c r="H183" s="41">
        <f>1700*1.25</f>
        <v>2125</v>
      </c>
    </row>
    <row r="184" spans="1:8" s="13" customFormat="1" ht="33.75" customHeight="1" thickBot="1">
      <c r="A184" s="125">
        <v>149</v>
      </c>
      <c r="B184" s="126"/>
      <c r="C184" s="140" t="s">
        <v>624</v>
      </c>
      <c r="D184" s="141" t="s">
        <v>20</v>
      </c>
      <c r="E184" s="128">
        <v>3000.2033698099685</v>
      </c>
      <c r="F184" s="129">
        <f t="shared" si="8"/>
        <v>2400.162695847975</v>
      </c>
      <c r="G184" s="41">
        <v>3900.2643807529594</v>
      </c>
      <c r="H184" s="41">
        <f>3000*1.25</f>
        <v>3750</v>
      </c>
    </row>
    <row r="185" spans="1:8" s="13" customFormat="1" ht="28.5" customHeight="1" thickBot="1">
      <c r="A185" s="125">
        <v>150</v>
      </c>
      <c r="B185" s="126"/>
      <c r="C185" s="140" t="s">
        <v>128</v>
      </c>
      <c r="D185" s="141" t="s">
        <v>20</v>
      </c>
      <c r="E185" s="128">
        <v>5000</v>
      </c>
      <c r="F185" s="129">
        <f t="shared" si="8"/>
        <v>4000</v>
      </c>
      <c r="G185" s="41">
        <v>6500</v>
      </c>
      <c r="H185" s="41">
        <f>5000*1.25</f>
        <v>6250</v>
      </c>
    </row>
    <row r="186" spans="1:8" s="13" customFormat="1" ht="28.5" customHeight="1" thickBot="1">
      <c r="A186" s="125">
        <v>151</v>
      </c>
      <c r="B186" s="126"/>
      <c r="C186" s="140" t="s">
        <v>610</v>
      </c>
      <c r="D186" s="141" t="s">
        <v>20</v>
      </c>
      <c r="E186" s="128">
        <v>2700</v>
      </c>
      <c r="F186" s="129">
        <f t="shared" si="8"/>
        <v>2160</v>
      </c>
      <c r="G186" s="41">
        <v>3510</v>
      </c>
      <c r="H186" s="41">
        <f>2700*1.25</f>
        <v>3375</v>
      </c>
    </row>
    <row r="187" spans="1:8" s="13" customFormat="1" ht="28.5" customHeight="1" thickBot="1">
      <c r="A187" s="125">
        <v>152</v>
      </c>
      <c r="B187" s="126"/>
      <c r="C187" s="140" t="s">
        <v>622</v>
      </c>
      <c r="D187" s="141" t="s">
        <v>20</v>
      </c>
      <c r="E187" s="128">
        <v>4000.211954037991</v>
      </c>
      <c r="F187" s="129">
        <f t="shared" si="8"/>
        <v>3200.1695632303927</v>
      </c>
      <c r="G187" s="41">
        <v>5200.2755402493885</v>
      </c>
      <c r="H187" s="41">
        <f>4000*1.25</f>
        <v>5000</v>
      </c>
    </row>
    <row r="188" spans="1:8" s="13" customFormat="1" ht="28.5" customHeight="1" thickBot="1">
      <c r="A188" s="125">
        <v>153</v>
      </c>
      <c r="B188" s="126"/>
      <c r="C188" s="140" t="s">
        <v>621</v>
      </c>
      <c r="D188" s="141" t="s">
        <v>20</v>
      </c>
      <c r="E188" s="128">
        <v>15000.381053307408</v>
      </c>
      <c r="F188" s="129">
        <f t="shared" si="8"/>
        <v>12000.304842645928</v>
      </c>
      <c r="G188" s="41">
        <v>19500.49536929963</v>
      </c>
      <c r="H188" s="41">
        <f>15000*1.25</f>
        <v>18750</v>
      </c>
    </row>
    <row r="189" spans="1:8" s="13" customFormat="1" ht="28.5" customHeight="1" thickBot="1">
      <c r="A189" s="125">
        <v>154</v>
      </c>
      <c r="B189" s="126"/>
      <c r="C189" s="140" t="s">
        <v>616</v>
      </c>
      <c r="D189" s="141" t="s">
        <v>20</v>
      </c>
      <c r="E189" s="128">
        <v>1000</v>
      </c>
      <c r="F189" s="129">
        <f t="shared" si="8"/>
        <v>800</v>
      </c>
      <c r="G189" s="41">
        <v>1300</v>
      </c>
      <c r="H189" s="41">
        <f>1000*1.25</f>
        <v>1250</v>
      </c>
    </row>
    <row r="190" spans="1:8" s="13" customFormat="1" ht="28.5" customHeight="1" thickBot="1">
      <c r="A190" s="125">
        <v>155</v>
      </c>
      <c r="B190" s="126"/>
      <c r="C190" s="140" t="s">
        <v>631</v>
      </c>
      <c r="D190" s="141" t="s">
        <v>35</v>
      </c>
      <c r="E190" s="128">
        <v>19999.816344645955</v>
      </c>
      <c r="F190" s="129">
        <f>E190</f>
        <v>19999.816344645955</v>
      </c>
      <c r="G190" s="41">
        <v>25999.761248039744</v>
      </c>
      <c r="H190" s="41">
        <f>20000*1.25</f>
        <v>25000</v>
      </c>
    </row>
    <row r="191" spans="1:8" s="13" customFormat="1" ht="37.5" customHeight="1" thickBot="1">
      <c r="A191" s="125">
        <v>156</v>
      </c>
      <c r="B191" s="126"/>
      <c r="C191" s="140" t="s">
        <v>603</v>
      </c>
      <c r="D191" s="141" t="s">
        <v>20</v>
      </c>
      <c r="E191" s="128">
        <v>3000</v>
      </c>
      <c r="F191" s="129">
        <f aca="true" t="shared" si="9" ref="F191:F197">E191*80%</f>
        <v>2400</v>
      </c>
      <c r="G191" s="41">
        <v>3900</v>
      </c>
      <c r="H191" s="41">
        <f>3000*1.25</f>
        <v>3750</v>
      </c>
    </row>
    <row r="192" spans="1:8" s="13" customFormat="1" ht="28.5" customHeight="1" thickBot="1">
      <c r="A192" s="125">
        <v>157</v>
      </c>
      <c r="B192" s="126"/>
      <c r="C192" s="140" t="s">
        <v>129</v>
      </c>
      <c r="D192" s="141" t="s">
        <v>20</v>
      </c>
      <c r="E192" s="128">
        <v>1500</v>
      </c>
      <c r="F192" s="129">
        <f t="shared" si="9"/>
        <v>1200</v>
      </c>
      <c r="G192" s="41">
        <v>1950</v>
      </c>
      <c r="H192" s="41">
        <f>1500*1.25</f>
        <v>1875</v>
      </c>
    </row>
    <row r="193" spans="1:8" s="13" customFormat="1" ht="28.5" customHeight="1" thickBot="1">
      <c r="A193" s="125">
        <v>158</v>
      </c>
      <c r="B193" s="126"/>
      <c r="C193" s="140" t="s">
        <v>130</v>
      </c>
      <c r="D193" s="141" t="s">
        <v>20</v>
      </c>
      <c r="E193" s="128">
        <v>2900</v>
      </c>
      <c r="F193" s="129">
        <f t="shared" si="9"/>
        <v>2320</v>
      </c>
      <c r="G193" s="41">
        <v>3770</v>
      </c>
      <c r="H193" s="41">
        <f>2900*1.25</f>
        <v>3625</v>
      </c>
    </row>
    <row r="194" spans="1:8" s="13" customFormat="1" ht="39.75" customHeight="1" thickBot="1">
      <c r="A194" s="125">
        <v>159</v>
      </c>
      <c r="B194" s="126"/>
      <c r="C194" s="140" t="s">
        <v>625</v>
      </c>
      <c r="D194" s="141" t="s">
        <v>20</v>
      </c>
      <c r="E194" s="128">
        <v>4499.943363229087</v>
      </c>
      <c r="F194" s="129">
        <f t="shared" si="9"/>
        <v>3599.9546905832694</v>
      </c>
      <c r="G194" s="41">
        <v>5849.926372197813</v>
      </c>
      <c r="H194" s="41">
        <f>4500*1.25</f>
        <v>5625</v>
      </c>
    </row>
    <row r="195" spans="1:8" s="13" customFormat="1" ht="28.5" customHeight="1" thickBot="1">
      <c r="A195" s="125">
        <v>160</v>
      </c>
      <c r="B195" s="126"/>
      <c r="C195" s="140" t="s">
        <v>131</v>
      </c>
      <c r="D195" s="141" t="s">
        <v>20</v>
      </c>
      <c r="E195" s="128">
        <v>2800</v>
      </c>
      <c r="F195" s="129">
        <f t="shared" si="9"/>
        <v>2240</v>
      </c>
      <c r="G195" s="41">
        <v>3640</v>
      </c>
      <c r="H195" s="41">
        <f>2800*1.25</f>
        <v>3500</v>
      </c>
    </row>
    <row r="196" spans="1:8" s="13" customFormat="1" ht="28.5" customHeight="1" thickBot="1">
      <c r="A196" s="125">
        <v>161</v>
      </c>
      <c r="B196" s="126"/>
      <c r="C196" s="140" t="s">
        <v>604</v>
      </c>
      <c r="D196" s="141" t="s">
        <v>20</v>
      </c>
      <c r="E196" s="128">
        <v>3500</v>
      </c>
      <c r="F196" s="129">
        <f t="shared" si="9"/>
        <v>2800</v>
      </c>
      <c r="G196" s="41">
        <v>4550</v>
      </c>
      <c r="H196" s="41">
        <f>3500*1.25</f>
        <v>4375</v>
      </c>
    </row>
    <row r="197" spans="1:8" s="13" customFormat="1" ht="28.5" customHeight="1" thickBot="1">
      <c r="A197" s="125">
        <v>162</v>
      </c>
      <c r="B197" s="126"/>
      <c r="C197" s="140" t="s">
        <v>132</v>
      </c>
      <c r="D197" s="141" t="s">
        <v>20</v>
      </c>
      <c r="E197" s="128">
        <v>4800</v>
      </c>
      <c r="F197" s="129">
        <f t="shared" si="9"/>
        <v>3840</v>
      </c>
      <c r="G197" s="41">
        <v>6240</v>
      </c>
      <c r="H197" s="41">
        <f>4800*1.25</f>
        <v>6000</v>
      </c>
    </row>
    <row r="198" spans="1:8" s="13" customFormat="1" ht="28.5" customHeight="1" thickBot="1">
      <c r="A198" s="125">
        <v>163</v>
      </c>
      <c r="B198" s="126"/>
      <c r="C198" s="140" t="s">
        <v>133</v>
      </c>
      <c r="D198" s="141" t="s">
        <v>35</v>
      </c>
      <c r="E198" s="128">
        <v>7000</v>
      </c>
      <c r="F198" s="129">
        <f>E198</f>
        <v>7000</v>
      </c>
      <c r="G198" s="41">
        <v>9100</v>
      </c>
      <c r="H198" s="41">
        <f>7000*1.25</f>
        <v>8750</v>
      </c>
    </row>
    <row r="199" spans="1:8" s="13" customFormat="1" ht="28.5" customHeight="1" thickBot="1">
      <c r="A199" s="125">
        <v>164</v>
      </c>
      <c r="B199" s="126"/>
      <c r="C199" s="140" t="s">
        <v>602</v>
      </c>
      <c r="D199" s="141" t="s">
        <v>20</v>
      </c>
      <c r="E199" s="128">
        <v>2500</v>
      </c>
      <c r="F199" s="129">
        <f>E199*80%</f>
        <v>2000</v>
      </c>
      <c r="G199" s="41">
        <v>3250</v>
      </c>
      <c r="H199" s="41">
        <f>2500*1.25</f>
        <v>3125</v>
      </c>
    </row>
    <row r="200" spans="1:8" s="13" customFormat="1" ht="28.5" customHeight="1" thickBot="1">
      <c r="A200" s="125">
        <v>165</v>
      </c>
      <c r="B200" s="126"/>
      <c r="C200" s="140" t="s">
        <v>632</v>
      </c>
      <c r="D200" s="141" t="s">
        <v>35</v>
      </c>
      <c r="E200" s="128">
        <v>15000.029839726887</v>
      </c>
      <c r="F200" s="129">
        <f>E200</f>
        <v>15000.029839726887</v>
      </c>
      <c r="G200" s="41">
        <v>19500.038791644954</v>
      </c>
      <c r="H200" s="41">
        <f>15000*1.25</f>
        <v>18750</v>
      </c>
    </row>
    <row r="201" spans="1:8" s="13" customFormat="1" ht="28.5" customHeight="1" thickBot="1">
      <c r="A201" s="125">
        <v>166</v>
      </c>
      <c r="B201" s="126"/>
      <c r="C201" s="140" t="s">
        <v>134</v>
      </c>
      <c r="D201" s="141" t="s">
        <v>35</v>
      </c>
      <c r="E201" s="128">
        <v>20000</v>
      </c>
      <c r="F201" s="129">
        <f>E201</f>
        <v>20000</v>
      </c>
      <c r="G201" s="41">
        <v>26000</v>
      </c>
      <c r="H201" s="41">
        <f>20000*1.25</f>
        <v>25000</v>
      </c>
    </row>
    <row r="202" spans="1:8" s="13" customFormat="1" ht="28.5" customHeight="1" thickBot="1">
      <c r="A202" s="125">
        <v>167</v>
      </c>
      <c r="B202" s="126"/>
      <c r="C202" s="140" t="s">
        <v>135</v>
      </c>
      <c r="D202" s="141" t="s">
        <v>20</v>
      </c>
      <c r="E202" s="128">
        <v>7000</v>
      </c>
      <c r="F202" s="129">
        <f aca="true" t="shared" si="10" ref="F202:F211">E202*80%</f>
        <v>5600</v>
      </c>
      <c r="G202" s="41">
        <v>9100</v>
      </c>
      <c r="H202" s="41">
        <f>7000*1.25</f>
        <v>8750</v>
      </c>
    </row>
    <row r="203" spans="1:8" s="13" customFormat="1" ht="28.5" customHeight="1" thickBot="1">
      <c r="A203" s="125">
        <v>168</v>
      </c>
      <c r="B203" s="126"/>
      <c r="C203" s="140" t="s">
        <v>633</v>
      </c>
      <c r="D203" s="141" t="s">
        <v>20</v>
      </c>
      <c r="E203" s="128">
        <v>4000.246398391423</v>
      </c>
      <c r="F203" s="129">
        <f t="shared" si="10"/>
        <v>3200.1971187131385</v>
      </c>
      <c r="G203" s="41">
        <v>5200.3203179088505</v>
      </c>
      <c r="H203" s="41">
        <f>4000*1.25</f>
        <v>5000</v>
      </c>
    </row>
    <row r="204" spans="1:8" s="13" customFormat="1" ht="28.5" customHeight="1" thickBot="1">
      <c r="A204" s="125">
        <v>169</v>
      </c>
      <c r="B204" s="126"/>
      <c r="C204" s="140" t="s">
        <v>626</v>
      </c>
      <c r="D204" s="141" t="s">
        <v>20</v>
      </c>
      <c r="E204" s="128">
        <v>2500.203589941749</v>
      </c>
      <c r="F204" s="129">
        <f t="shared" si="10"/>
        <v>2000.1628719533994</v>
      </c>
      <c r="G204" s="41">
        <v>3250.264666924274</v>
      </c>
      <c r="H204" s="41">
        <f>2500*1.25</f>
        <v>3125</v>
      </c>
    </row>
    <row r="205" spans="1:8" s="13" customFormat="1" ht="28.5" customHeight="1" thickBot="1">
      <c r="A205" s="125">
        <v>170</v>
      </c>
      <c r="B205" s="126"/>
      <c r="C205" s="140" t="s">
        <v>618</v>
      </c>
      <c r="D205" s="141" t="s">
        <v>20</v>
      </c>
      <c r="E205" s="128">
        <v>1500.4699857689548</v>
      </c>
      <c r="F205" s="129">
        <f t="shared" si="10"/>
        <v>1200.3759886151638</v>
      </c>
      <c r="G205" s="41">
        <v>1950</v>
      </c>
      <c r="H205" s="41">
        <f>1500*1.25</f>
        <v>1875</v>
      </c>
    </row>
    <row r="206" spans="1:8" s="13" customFormat="1" ht="28.5" customHeight="1" thickBot="1">
      <c r="A206" s="125">
        <v>171</v>
      </c>
      <c r="B206" s="126"/>
      <c r="C206" s="140" t="s">
        <v>617</v>
      </c>
      <c r="D206" s="141" t="s">
        <v>20</v>
      </c>
      <c r="E206" s="128">
        <v>1999.6514927726312</v>
      </c>
      <c r="F206" s="129">
        <f t="shared" si="10"/>
        <v>1599.721194218105</v>
      </c>
      <c r="G206" s="41">
        <v>2599.546940604421</v>
      </c>
      <c r="H206" s="41">
        <f>2000*1.25</f>
        <v>2500</v>
      </c>
    </row>
    <row r="207" spans="1:8" s="13" customFormat="1" ht="28.5" customHeight="1" thickBot="1">
      <c r="A207" s="125">
        <v>172</v>
      </c>
      <c r="B207" s="126"/>
      <c r="C207" s="140" t="s">
        <v>620</v>
      </c>
      <c r="D207" s="141" t="s">
        <v>20</v>
      </c>
      <c r="E207" s="128">
        <v>1999.566735768955</v>
      </c>
      <c r="F207" s="129">
        <f t="shared" si="10"/>
        <v>1599.653388615164</v>
      </c>
      <c r="G207" s="41">
        <v>2600</v>
      </c>
      <c r="H207" s="41">
        <f>2000*1.25</f>
        <v>2500</v>
      </c>
    </row>
    <row r="208" spans="1:8" s="13" customFormat="1" ht="28.5" customHeight="1" thickBot="1">
      <c r="A208" s="125">
        <v>173</v>
      </c>
      <c r="B208" s="126"/>
      <c r="C208" s="140" t="s">
        <v>619</v>
      </c>
      <c r="D208" s="141" t="s">
        <v>20</v>
      </c>
      <c r="E208" s="128">
        <v>1700.3516494638075</v>
      </c>
      <c r="F208" s="129">
        <f t="shared" si="10"/>
        <v>1360.281319571046</v>
      </c>
      <c r="G208" s="41">
        <v>2210.45714430295</v>
      </c>
      <c r="H208" s="41">
        <f>1700*1.25</f>
        <v>2125</v>
      </c>
    </row>
    <row r="209" spans="1:8" s="13" customFormat="1" ht="28.5" customHeight="1" thickBot="1">
      <c r="A209" s="125">
        <v>174</v>
      </c>
      <c r="B209" s="126"/>
      <c r="C209" s="140" t="s">
        <v>136</v>
      </c>
      <c r="D209" s="141" t="s">
        <v>20</v>
      </c>
      <c r="E209" s="128">
        <v>1500</v>
      </c>
      <c r="F209" s="129">
        <f t="shared" si="10"/>
        <v>1200</v>
      </c>
      <c r="G209" s="41">
        <v>1950</v>
      </c>
      <c r="H209" s="41">
        <f>1500*1.25</f>
        <v>1875</v>
      </c>
    </row>
    <row r="210" spans="1:8" s="13" customFormat="1" ht="28.5" customHeight="1" thickBot="1">
      <c r="A210" s="125">
        <v>175</v>
      </c>
      <c r="B210" s="126"/>
      <c r="C210" s="140" t="s">
        <v>137</v>
      </c>
      <c r="D210" s="141" t="s">
        <v>20</v>
      </c>
      <c r="E210" s="128">
        <v>3500</v>
      </c>
      <c r="F210" s="129">
        <f t="shared" si="10"/>
        <v>2800</v>
      </c>
      <c r="G210" s="41">
        <v>4550</v>
      </c>
      <c r="H210" s="41">
        <f>3500*1.25</f>
        <v>4375</v>
      </c>
    </row>
    <row r="211" spans="1:8" s="13" customFormat="1" ht="28.5" customHeight="1" thickBot="1">
      <c r="A211" s="125">
        <v>176</v>
      </c>
      <c r="B211" s="126"/>
      <c r="C211" s="140" t="s">
        <v>608</v>
      </c>
      <c r="D211" s="141" t="s">
        <v>20</v>
      </c>
      <c r="E211" s="128">
        <v>1700</v>
      </c>
      <c r="F211" s="129">
        <f t="shared" si="10"/>
        <v>1360</v>
      </c>
      <c r="G211" s="41">
        <v>2210</v>
      </c>
      <c r="H211" s="41">
        <f>1700*1.25</f>
        <v>2125</v>
      </c>
    </row>
    <row r="212" spans="1:8" s="13" customFormat="1" ht="28.5" customHeight="1" thickBot="1">
      <c r="A212" s="125">
        <v>177</v>
      </c>
      <c r="B212" s="126"/>
      <c r="C212" s="140" t="s">
        <v>630</v>
      </c>
      <c r="D212" s="141" t="s">
        <v>35</v>
      </c>
      <c r="E212" s="128">
        <v>10000.371239558162</v>
      </c>
      <c r="F212" s="129">
        <f>E212</f>
        <v>10000.371239558162</v>
      </c>
      <c r="G212" s="41">
        <v>13000.482611425612</v>
      </c>
      <c r="H212" s="41">
        <f>10000*1.25</f>
        <v>12500</v>
      </c>
    </row>
    <row r="213" spans="1:8" s="13" customFormat="1" ht="28.5" customHeight="1" thickBot="1">
      <c r="A213" s="125">
        <v>178</v>
      </c>
      <c r="B213" s="126"/>
      <c r="C213" s="140" t="s">
        <v>614</v>
      </c>
      <c r="D213" s="141" t="s">
        <v>20</v>
      </c>
      <c r="E213" s="128">
        <v>2000</v>
      </c>
      <c r="F213" s="129">
        <f>E213*80%</f>
        <v>1600</v>
      </c>
      <c r="G213" s="41">
        <v>2600</v>
      </c>
      <c r="H213" s="41">
        <f>2000*1.25</f>
        <v>2500</v>
      </c>
    </row>
    <row r="214" spans="1:8" s="13" customFormat="1" ht="28.5" customHeight="1" thickBot="1">
      <c r="A214" s="125">
        <v>179</v>
      </c>
      <c r="B214" s="126"/>
      <c r="C214" s="140" t="s">
        <v>628</v>
      </c>
      <c r="D214" s="141" t="s">
        <v>35</v>
      </c>
      <c r="E214" s="128">
        <v>34999.914026271246</v>
      </c>
      <c r="F214" s="129">
        <f>E214</f>
        <v>34999.914026271246</v>
      </c>
      <c r="G214" s="41">
        <v>45499.88823415262</v>
      </c>
      <c r="H214" s="41">
        <f>35000*1.25</f>
        <v>43750</v>
      </c>
    </row>
    <row r="215" spans="1:8" s="13" customFormat="1" ht="28.5" customHeight="1" thickBot="1">
      <c r="A215" s="125">
        <v>180</v>
      </c>
      <c r="B215" s="126"/>
      <c r="C215" s="140" t="s">
        <v>613</v>
      </c>
      <c r="D215" s="141" t="s">
        <v>20</v>
      </c>
      <c r="E215" s="128">
        <v>3000</v>
      </c>
      <c r="F215" s="129">
        <f>E215*80%</f>
        <v>2400</v>
      </c>
      <c r="G215" s="41">
        <v>3900</v>
      </c>
      <c r="H215" s="41">
        <f>3000*1.25</f>
        <v>3750</v>
      </c>
    </row>
    <row r="216" spans="1:8" s="13" customFormat="1" ht="47.25" customHeight="1" thickBot="1">
      <c r="A216" s="125">
        <v>181</v>
      </c>
      <c r="B216" s="126"/>
      <c r="C216" s="127" t="s">
        <v>612</v>
      </c>
      <c r="D216" s="126" t="s">
        <v>20</v>
      </c>
      <c r="E216" s="128">
        <v>2000</v>
      </c>
      <c r="F216" s="129">
        <f>E216*80%</f>
        <v>1600</v>
      </c>
      <c r="G216" s="41">
        <v>2600</v>
      </c>
      <c r="H216" s="41">
        <f>2000*1.25</f>
        <v>2500</v>
      </c>
    </row>
    <row r="217" spans="1:22" s="14" customFormat="1" ht="21" customHeight="1" thickBot="1">
      <c r="A217" s="210" t="s">
        <v>138</v>
      </c>
      <c r="B217" s="211"/>
      <c r="C217" s="211"/>
      <c r="D217" s="211"/>
      <c r="E217" s="211"/>
      <c r="F217" s="211"/>
      <c r="G217" s="211"/>
      <c r="H217" s="21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8" s="13" customFormat="1" ht="30" customHeight="1" thickBot="1">
      <c r="A218" s="125">
        <v>182</v>
      </c>
      <c r="B218" s="126"/>
      <c r="C218" s="140" t="s">
        <v>139</v>
      </c>
      <c r="D218" s="126" t="s">
        <v>20</v>
      </c>
      <c r="E218" s="128">
        <v>1700</v>
      </c>
      <c r="F218" s="129">
        <f>E218*80%</f>
        <v>1360</v>
      </c>
      <c r="G218" s="41">
        <v>2210</v>
      </c>
      <c r="H218" s="41">
        <f>1700*1.25</f>
        <v>2125</v>
      </c>
    </row>
    <row r="219" spans="1:8" s="13" customFormat="1" ht="28.5" customHeight="1" thickBot="1">
      <c r="A219" s="125">
        <v>183</v>
      </c>
      <c r="B219" s="126"/>
      <c r="C219" s="140" t="s">
        <v>140</v>
      </c>
      <c r="D219" s="126" t="s">
        <v>20</v>
      </c>
      <c r="E219" s="128">
        <v>1750</v>
      </c>
      <c r="F219" s="129">
        <f>E219*80%</f>
        <v>1400</v>
      </c>
      <c r="G219" s="41">
        <v>2275</v>
      </c>
      <c r="H219" s="41">
        <f>1750*1.25</f>
        <v>2187.5</v>
      </c>
    </row>
    <row r="220" spans="1:8" s="13" customFormat="1" ht="28.5" customHeight="1" thickBot="1">
      <c r="A220" s="125">
        <v>184</v>
      </c>
      <c r="B220" s="126"/>
      <c r="C220" s="140" t="s">
        <v>106</v>
      </c>
      <c r="D220" s="126" t="s">
        <v>20</v>
      </c>
      <c r="E220" s="128">
        <v>1600</v>
      </c>
      <c r="F220" s="129">
        <f>E220*80%</f>
        <v>1280</v>
      </c>
      <c r="G220" s="41">
        <v>2080</v>
      </c>
      <c r="H220" s="41">
        <f>1600*1.25</f>
        <v>2000</v>
      </c>
    </row>
    <row r="221" spans="1:8" s="13" customFormat="1" ht="28.5" customHeight="1" thickBot="1">
      <c r="A221" s="125">
        <v>185</v>
      </c>
      <c r="B221" s="126"/>
      <c r="C221" s="140" t="s">
        <v>141</v>
      </c>
      <c r="D221" s="126" t="s">
        <v>20</v>
      </c>
      <c r="E221" s="128">
        <v>1650</v>
      </c>
      <c r="F221" s="129">
        <f>E221*80%</f>
        <v>1320</v>
      </c>
      <c r="G221" s="41">
        <v>2145</v>
      </c>
      <c r="H221" s="41">
        <f>1650*1.25</f>
        <v>2062.5</v>
      </c>
    </row>
    <row r="222" spans="1:22" s="14" customFormat="1" ht="21" customHeight="1" thickBot="1">
      <c r="A222" s="210" t="s">
        <v>541</v>
      </c>
      <c r="B222" s="211"/>
      <c r="C222" s="211"/>
      <c r="D222" s="211"/>
      <c r="E222" s="211"/>
      <c r="F222" s="211"/>
      <c r="G222" s="211"/>
      <c r="H222" s="21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8" s="13" customFormat="1" ht="28.5" customHeight="1" thickBot="1">
      <c r="A223" s="125">
        <v>186</v>
      </c>
      <c r="B223" s="126"/>
      <c r="C223" s="140" t="s">
        <v>100</v>
      </c>
      <c r="D223" s="126" t="s">
        <v>20</v>
      </c>
      <c r="E223" s="128">
        <v>2700</v>
      </c>
      <c r="F223" s="129">
        <f aca="true" t="shared" si="11" ref="F223:F230">E223*80%</f>
        <v>2160</v>
      </c>
      <c r="G223" s="41">
        <v>3510</v>
      </c>
      <c r="H223" s="41">
        <f>2700*1.25</f>
        <v>3375</v>
      </c>
    </row>
    <row r="224" spans="1:8" s="13" customFormat="1" ht="29.25" customHeight="1" thickBot="1">
      <c r="A224" s="125">
        <v>187</v>
      </c>
      <c r="B224" s="126"/>
      <c r="C224" s="140" t="s">
        <v>101</v>
      </c>
      <c r="D224" s="126" t="s">
        <v>20</v>
      </c>
      <c r="E224" s="128">
        <v>1600</v>
      </c>
      <c r="F224" s="129">
        <f t="shared" si="11"/>
        <v>1280</v>
      </c>
      <c r="G224" s="41">
        <v>2080</v>
      </c>
      <c r="H224" s="41">
        <f>1600*1.25</f>
        <v>2000</v>
      </c>
    </row>
    <row r="225" spans="1:8" s="13" customFormat="1" ht="29.25" customHeight="1" thickBot="1">
      <c r="A225" s="125">
        <v>188</v>
      </c>
      <c r="B225" s="126"/>
      <c r="C225" s="140" t="s">
        <v>86</v>
      </c>
      <c r="D225" s="126" t="s">
        <v>20</v>
      </c>
      <c r="E225" s="128">
        <v>1150</v>
      </c>
      <c r="F225" s="129">
        <f t="shared" si="11"/>
        <v>920</v>
      </c>
      <c r="G225" s="41">
        <v>1495</v>
      </c>
      <c r="H225" s="41">
        <f>1150*1.25</f>
        <v>1437.5</v>
      </c>
    </row>
    <row r="226" spans="1:8" s="13" customFormat="1" ht="29.25" customHeight="1" thickBot="1">
      <c r="A226" s="125">
        <v>189</v>
      </c>
      <c r="B226" s="126"/>
      <c r="C226" s="140" t="s">
        <v>87</v>
      </c>
      <c r="D226" s="126" t="s">
        <v>20</v>
      </c>
      <c r="E226" s="128">
        <v>1400</v>
      </c>
      <c r="F226" s="129">
        <f t="shared" si="11"/>
        <v>1120</v>
      </c>
      <c r="G226" s="41">
        <v>1820</v>
      </c>
      <c r="H226" s="41">
        <f>1400*1.25</f>
        <v>1750</v>
      </c>
    </row>
    <row r="227" spans="1:8" s="13" customFormat="1" ht="29.25" customHeight="1" thickBot="1">
      <c r="A227" s="125">
        <v>190</v>
      </c>
      <c r="B227" s="126"/>
      <c r="C227" s="140" t="s">
        <v>89</v>
      </c>
      <c r="D227" s="126" t="s">
        <v>20</v>
      </c>
      <c r="E227" s="128">
        <v>2900</v>
      </c>
      <c r="F227" s="129">
        <f t="shared" si="11"/>
        <v>2320</v>
      </c>
      <c r="G227" s="41">
        <v>3770</v>
      </c>
      <c r="H227" s="41">
        <f>2900*1.25</f>
        <v>3625</v>
      </c>
    </row>
    <row r="228" spans="1:8" s="13" customFormat="1" ht="29.25" customHeight="1" thickBot="1">
      <c r="A228" s="125">
        <v>191</v>
      </c>
      <c r="B228" s="126"/>
      <c r="C228" s="140" t="s">
        <v>106</v>
      </c>
      <c r="D228" s="126" t="s">
        <v>20</v>
      </c>
      <c r="E228" s="128">
        <v>850</v>
      </c>
      <c r="F228" s="129">
        <f t="shared" si="11"/>
        <v>680</v>
      </c>
      <c r="G228" s="41">
        <v>1105</v>
      </c>
      <c r="H228" s="41">
        <f>850*1.25</f>
        <v>1062.5</v>
      </c>
    </row>
    <row r="229" spans="1:8" s="13" customFormat="1" ht="29.25" customHeight="1" thickBot="1">
      <c r="A229" s="125">
        <v>192</v>
      </c>
      <c r="B229" s="126"/>
      <c r="C229" s="140" t="s">
        <v>107</v>
      </c>
      <c r="D229" s="126" t="s">
        <v>20</v>
      </c>
      <c r="E229" s="128">
        <v>3800</v>
      </c>
      <c r="F229" s="129">
        <f t="shared" si="11"/>
        <v>3040</v>
      </c>
      <c r="G229" s="41">
        <v>4940</v>
      </c>
      <c r="H229" s="41">
        <f>3800*1.25</f>
        <v>4750</v>
      </c>
    </row>
    <row r="230" spans="1:8" s="13" customFormat="1" ht="29.25" customHeight="1" thickBot="1">
      <c r="A230" s="125">
        <v>193</v>
      </c>
      <c r="B230" s="126"/>
      <c r="C230" s="140" t="s">
        <v>93</v>
      </c>
      <c r="D230" s="126" t="s">
        <v>20</v>
      </c>
      <c r="E230" s="128">
        <v>2200</v>
      </c>
      <c r="F230" s="129">
        <f t="shared" si="11"/>
        <v>1760</v>
      </c>
      <c r="G230" s="41">
        <v>2860</v>
      </c>
      <c r="H230" s="41">
        <f>2200*1.25</f>
        <v>2750</v>
      </c>
    </row>
    <row r="231" spans="1:22" s="14" customFormat="1" ht="21" customHeight="1" thickBot="1">
      <c r="A231" s="210" t="s">
        <v>142</v>
      </c>
      <c r="B231" s="211"/>
      <c r="C231" s="211"/>
      <c r="D231" s="211"/>
      <c r="E231" s="211"/>
      <c r="F231" s="211"/>
      <c r="G231" s="211"/>
      <c r="H231" s="21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8" s="13" customFormat="1" ht="29.25" customHeight="1" thickBot="1">
      <c r="A232" s="125">
        <v>194</v>
      </c>
      <c r="B232" s="126"/>
      <c r="C232" s="140" t="s">
        <v>143</v>
      </c>
      <c r="D232" s="126" t="s">
        <v>20</v>
      </c>
      <c r="E232" s="128">
        <v>2000</v>
      </c>
      <c r="F232" s="129">
        <f>E232*80%</f>
        <v>1600</v>
      </c>
      <c r="G232" s="41">
        <v>2600</v>
      </c>
      <c r="H232" s="53">
        <v>2500</v>
      </c>
    </row>
    <row r="233" spans="1:8" s="13" customFormat="1" ht="29.25" customHeight="1" thickBot="1">
      <c r="A233" s="125">
        <v>195</v>
      </c>
      <c r="B233" s="126"/>
      <c r="C233" s="140" t="s">
        <v>144</v>
      </c>
      <c r="D233" s="126" t="s">
        <v>20</v>
      </c>
      <c r="E233" s="128">
        <v>1150</v>
      </c>
      <c r="F233" s="129">
        <f>E233*80%</f>
        <v>920</v>
      </c>
      <c r="G233" s="41">
        <v>1495</v>
      </c>
      <c r="H233" s="53">
        <v>1437.5</v>
      </c>
    </row>
    <row r="234" spans="1:8" s="13" customFormat="1" ht="29.25" customHeight="1" thickBot="1">
      <c r="A234" s="125">
        <v>196</v>
      </c>
      <c r="B234" s="126"/>
      <c r="C234" s="140" t="s">
        <v>145</v>
      </c>
      <c r="D234" s="126" t="s">
        <v>20</v>
      </c>
      <c r="E234" s="128">
        <v>1000</v>
      </c>
      <c r="F234" s="129">
        <f aca="true" t="shared" si="12" ref="F234:F307">E234*80%</f>
        <v>800</v>
      </c>
      <c r="G234" s="41">
        <v>1300</v>
      </c>
      <c r="H234" s="53">
        <v>1250</v>
      </c>
    </row>
    <row r="235" spans="1:8" s="13" customFormat="1" ht="29.25" customHeight="1" thickBot="1">
      <c r="A235" s="125">
        <v>197</v>
      </c>
      <c r="B235" s="126"/>
      <c r="C235" s="140" t="s">
        <v>39</v>
      </c>
      <c r="D235" s="126" t="s">
        <v>12</v>
      </c>
      <c r="E235" s="128">
        <v>670</v>
      </c>
      <c r="F235" s="129">
        <f t="shared" si="12"/>
        <v>536</v>
      </c>
      <c r="G235" s="41">
        <v>871</v>
      </c>
      <c r="H235" s="53">
        <v>837.5</v>
      </c>
    </row>
    <row r="236" spans="1:8" s="13" customFormat="1" ht="29.25" customHeight="1" thickBot="1">
      <c r="A236" s="125">
        <v>198</v>
      </c>
      <c r="B236" s="126"/>
      <c r="C236" s="140" t="s">
        <v>504</v>
      </c>
      <c r="D236" s="126" t="s">
        <v>20</v>
      </c>
      <c r="E236" s="128">
        <v>1520</v>
      </c>
      <c r="F236" s="129">
        <f t="shared" si="12"/>
        <v>1216</v>
      </c>
      <c r="G236" s="41">
        <v>1976</v>
      </c>
      <c r="H236" s="53">
        <v>1900</v>
      </c>
    </row>
    <row r="237" spans="1:8" s="13" customFormat="1" ht="29.25" customHeight="1" thickBot="1">
      <c r="A237" s="125">
        <v>199</v>
      </c>
      <c r="B237" s="126"/>
      <c r="C237" s="140" t="s">
        <v>147</v>
      </c>
      <c r="D237" s="126" t="s">
        <v>20</v>
      </c>
      <c r="E237" s="128">
        <v>460</v>
      </c>
      <c r="F237" s="129">
        <f t="shared" si="12"/>
        <v>368</v>
      </c>
      <c r="G237" s="41">
        <v>598</v>
      </c>
      <c r="H237" s="53">
        <v>575</v>
      </c>
    </row>
    <row r="238" spans="1:8" s="13" customFormat="1" ht="29.25" customHeight="1" thickBot="1">
      <c r="A238" s="125">
        <v>200</v>
      </c>
      <c r="B238" s="126"/>
      <c r="C238" s="140" t="s">
        <v>148</v>
      </c>
      <c r="D238" s="126" t="s">
        <v>20</v>
      </c>
      <c r="E238" s="128">
        <v>900</v>
      </c>
      <c r="F238" s="129">
        <f t="shared" si="12"/>
        <v>720</v>
      </c>
      <c r="G238" s="41">
        <v>1170</v>
      </c>
      <c r="H238" s="53">
        <v>1125</v>
      </c>
    </row>
    <row r="239" spans="1:22" s="16" customFormat="1" ht="42.75" customHeight="1" thickBot="1">
      <c r="A239" s="125">
        <v>201</v>
      </c>
      <c r="B239" s="126"/>
      <c r="C239" s="127" t="s">
        <v>149</v>
      </c>
      <c r="D239" s="126" t="s">
        <v>20</v>
      </c>
      <c r="E239" s="128">
        <v>490</v>
      </c>
      <c r="F239" s="129">
        <f t="shared" si="12"/>
        <v>392</v>
      </c>
      <c r="G239" s="41">
        <v>637</v>
      </c>
      <c r="H239" s="53">
        <v>612.5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6" customFormat="1" ht="25.5" customHeight="1" thickBot="1">
      <c r="A240" s="219" t="s">
        <v>572</v>
      </c>
      <c r="B240" s="220"/>
      <c r="C240" s="220"/>
      <c r="D240" s="220"/>
      <c r="E240" s="220"/>
      <c r="F240" s="220"/>
      <c r="G240" s="220"/>
      <c r="H240" s="221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6" customFormat="1" ht="40.5" customHeight="1" thickBot="1">
      <c r="A241" s="136">
        <v>202</v>
      </c>
      <c r="B241" s="137"/>
      <c r="C241" s="142" t="s">
        <v>573</v>
      </c>
      <c r="D241" s="137" t="s">
        <v>472</v>
      </c>
      <c r="E241" s="128">
        <v>3000</v>
      </c>
      <c r="F241" s="129">
        <f t="shared" si="12"/>
        <v>2400</v>
      </c>
      <c r="G241" s="41">
        <v>3900</v>
      </c>
      <c r="H241" s="53">
        <v>3750</v>
      </c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6" customFormat="1" ht="38.25" customHeight="1" thickBot="1">
      <c r="A242" s="136">
        <v>203</v>
      </c>
      <c r="B242" s="137"/>
      <c r="C242" s="142" t="s">
        <v>574</v>
      </c>
      <c r="D242" s="137" t="s">
        <v>472</v>
      </c>
      <c r="E242" s="128">
        <v>3500</v>
      </c>
      <c r="F242" s="129">
        <f t="shared" si="12"/>
        <v>2800</v>
      </c>
      <c r="G242" s="41">
        <v>4550</v>
      </c>
      <c r="H242" s="53">
        <v>4375</v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6" customFormat="1" ht="42.75" customHeight="1" thickBot="1">
      <c r="A243" s="136">
        <v>204</v>
      </c>
      <c r="B243" s="137"/>
      <c r="C243" s="142" t="s">
        <v>575</v>
      </c>
      <c r="D243" s="137" t="s">
        <v>472</v>
      </c>
      <c r="E243" s="128">
        <v>3800</v>
      </c>
      <c r="F243" s="129">
        <f t="shared" si="12"/>
        <v>3040</v>
      </c>
      <c r="G243" s="41">
        <v>4940</v>
      </c>
      <c r="H243" s="53">
        <v>4750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6" customFormat="1" ht="42.75" customHeight="1" thickBot="1">
      <c r="A244" s="136">
        <v>205</v>
      </c>
      <c r="B244" s="137"/>
      <c r="C244" s="142" t="s">
        <v>576</v>
      </c>
      <c r="D244" s="137" t="s">
        <v>472</v>
      </c>
      <c r="E244" s="128">
        <v>4300</v>
      </c>
      <c r="F244" s="129">
        <f t="shared" si="12"/>
        <v>3440</v>
      </c>
      <c r="G244" s="41">
        <v>5590</v>
      </c>
      <c r="H244" s="53">
        <v>5375</v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6" customFormat="1" ht="39.75" customHeight="1" thickBot="1">
      <c r="A245" s="136">
        <v>206</v>
      </c>
      <c r="B245" s="137"/>
      <c r="C245" s="142" t="s">
        <v>577</v>
      </c>
      <c r="D245" s="137" t="s">
        <v>472</v>
      </c>
      <c r="E245" s="128">
        <v>3300</v>
      </c>
      <c r="F245" s="129">
        <f t="shared" si="12"/>
        <v>2640</v>
      </c>
      <c r="G245" s="41">
        <v>4290</v>
      </c>
      <c r="H245" s="53">
        <v>4125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6" customFormat="1" ht="59.25" customHeight="1" thickBot="1">
      <c r="A246" s="136">
        <v>207</v>
      </c>
      <c r="B246" s="137"/>
      <c r="C246" s="142" t="s">
        <v>578</v>
      </c>
      <c r="D246" s="137" t="s">
        <v>472</v>
      </c>
      <c r="E246" s="128">
        <v>4600</v>
      </c>
      <c r="F246" s="129">
        <f t="shared" si="12"/>
        <v>3680</v>
      </c>
      <c r="G246" s="41">
        <v>5980</v>
      </c>
      <c r="H246" s="53">
        <v>5750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6" customFormat="1" ht="41.25" customHeight="1" thickBot="1">
      <c r="A247" s="136">
        <v>208</v>
      </c>
      <c r="B247" s="137"/>
      <c r="C247" s="142" t="s">
        <v>579</v>
      </c>
      <c r="D247" s="137" t="s">
        <v>472</v>
      </c>
      <c r="E247" s="128">
        <v>3700</v>
      </c>
      <c r="F247" s="129">
        <f t="shared" si="12"/>
        <v>2960</v>
      </c>
      <c r="G247" s="41">
        <v>4810</v>
      </c>
      <c r="H247" s="53">
        <v>4625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6" customFormat="1" ht="55.5" customHeight="1" thickBot="1">
      <c r="A248" s="136">
        <v>209</v>
      </c>
      <c r="B248" s="137"/>
      <c r="C248" s="142" t="s">
        <v>580</v>
      </c>
      <c r="D248" s="137" t="s">
        <v>472</v>
      </c>
      <c r="E248" s="128">
        <v>5300</v>
      </c>
      <c r="F248" s="129">
        <f t="shared" si="12"/>
        <v>4240</v>
      </c>
      <c r="G248" s="41">
        <v>6890</v>
      </c>
      <c r="H248" s="53">
        <v>6625</v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26.25" customHeight="1" thickBot="1">
      <c r="A249" s="210" t="s">
        <v>150</v>
      </c>
      <c r="B249" s="211"/>
      <c r="C249" s="211"/>
      <c r="D249" s="211"/>
      <c r="E249" s="211"/>
      <c r="F249" s="211"/>
      <c r="G249" s="211"/>
      <c r="H249" s="2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8" s="26" customFormat="1" ht="30" customHeight="1" thickBot="1">
      <c r="A250" s="125">
        <v>210</v>
      </c>
      <c r="B250" s="126"/>
      <c r="C250" s="127" t="s">
        <v>151</v>
      </c>
      <c r="D250" s="126" t="s">
        <v>152</v>
      </c>
      <c r="E250" s="128">
        <v>5000</v>
      </c>
      <c r="F250" s="129">
        <f>E250</f>
        <v>5000</v>
      </c>
      <c r="G250" s="41">
        <v>6500</v>
      </c>
      <c r="H250" s="41">
        <v>6250</v>
      </c>
    </row>
    <row r="251" spans="1:8" s="13" customFormat="1" ht="29.25" customHeight="1" thickBot="1">
      <c r="A251" s="125">
        <v>211</v>
      </c>
      <c r="B251" s="126"/>
      <c r="C251" s="127" t="s">
        <v>153</v>
      </c>
      <c r="D251" s="126" t="s">
        <v>152</v>
      </c>
      <c r="E251" s="128">
        <v>5000</v>
      </c>
      <c r="F251" s="129">
        <f aca="true" t="shared" si="13" ref="F251:F258">E251</f>
        <v>5000</v>
      </c>
      <c r="G251" s="41">
        <v>6500</v>
      </c>
      <c r="H251" s="41">
        <v>6250</v>
      </c>
    </row>
    <row r="252" spans="1:8" s="13" customFormat="1" ht="29.25" customHeight="1" thickBot="1">
      <c r="A252" s="125">
        <v>212</v>
      </c>
      <c r="B252" s="126"/>
      <c r="C252" s="127" t="s">
        <v>154</v>
      </c>
      <c r="D252" s="126" t="s">
        <v>152</v>
      </c>
      <c r="E252" s="128">
        <v>7000</v>
      </c>
      <c r="F252" s="129">
        <f t="shared" si="13"/>
        <v>7000</v>
      </c>
      <c r="G252" s="41">
        <v>9100</v>
      </c>
      <c r="H252" s="41">
        <v>8750</v>
      </c>
    </row>
    <row r="253" spans="1:8" s="13" customFormat="1" ht="29.25" customHeight="1" thickBot="1">
      <c r="A253" s="125">
        <v>213</v>
      </c>
      <c r="B253" s="126"/>
      <c r="C253" s="127" t="s">
        <v>155</v>
      </c>
      <c r="D253" s="126" t="s">
        <v>152</v>
      </c>
      <c r="E253" s="128">
        <v>5000</v>
      </c>
      <c r="F253" s="129">
        <f t="shared" si="13"/>
        <v>5000</v>
      </c>
      <c r="G253" s="41">
        <v>6500</v>
      </c>
      <c r="H253" s="41">
        <v>6250</v>
      </c>
    </row>
    <row r="254" spans="1:8" s="13" customFormat="1" ht="29.25" customHeight="1" thickBot="1">
      <c r="A254" s="125">
        <v>214</v>
      </c>
      <c r="B254" s="126"/>
      <c r="C254" s="127" t="s">
        <v>156</v>
      </c>
      <c r="D254" s="126" t="s">
        <v>20</v>
      </c>
      <c r="E254" s="128">
        <v>1600</v>
      </c>
      <c r="F254" s="129">
        <f t="shared" si="13"/>
        <v>1600</v>
      </c>
      <c r="G254" s="41">
        <v>2080</v>
      </c>
      <c r="H254" s="41">
        <v>2000</v>
      </c>
    </row>
    <row r="255" spans="1:8" s="13" customFormat="1" ht="29.25" customHeight="1" thickBot="1">
      <c r="A255" s="125">
        <v>215</v>
      </c>
      <c r="B255" s="126"/>
      <c r="C255" s="127" t="s">
        <v>157</v>
      </c>
      <c r="D255" s="126" t="s">
        <v>20</v>
      </c>
      <c r="E255" s="128">
        <v>6200</v>
      </c>
      <c r="F255" s="129">
        <f t="shared" si="13"/>
        <v>6200</v>
      </c>
      <c r="G255" s="41">
        <v>8060</v>
      </c>
      <c r="H255" s="41">
        <v>7750</v>
      </c>
    </row>
    <row r="256" spans="1:8" s="13" customFormat="1" ht="29.25" customHeight="1" thickBot="1">
      <c r="A256" s="125">
        <v>216</v>
      </c>
      <c r="B256" s="126"/>
      <c r="C256" s="127" t="s">
        <v>158</v>
      </c>
      <c r="D256" s="126" t="s">
        <v>20</v>
      </c>
      <c r="E256" s="128">
        <v>7000</v>
      </c>
      <c r="F256" s="129">
        <f t="shared" si="13"/>
        <v>7000</v>
      </c>
      <c r="G256" s="41">
        <v>9100</v>
      </c>
      <c r="H256" s="41">
        <v>8750</v>
      </c>
    </row>
    <row r="257" spans="1:8" s="13" customFormat="1" ht="29.25" customHeight="1" thickBot="1">
      <c r="A257" s="125">
        <v>217</v>
      </c>
      <c r="B257" s="126"/>
      <c r="C257" s="127" t="s">
        <v>159</v>
      </c>
      <c r="D257" s="126" t="s">
        <v>20</v>
      </c>
      <c r="E257" s="128">
        <v>6200</v>
      </c>
      <c r="F257" s="129">
        <f t="shared" si="13"/>
        <v>6200</v>
      </c>
      <c r="G257" s="41">
        <v>8060</v>
      </c>
      <c r="H257" s="41">
        <v>7750</v>
      </c>
    </row>
    <row r="258" spans="1:8" s="13" customFormat="1" ht="29.25" customHeight="1" thickBot="1">
      <c r="A258" s="125">
        <v>218</v>
      </c>
      <c r="B258" s="126"/>
      <c r="C258" s="127" t="s">
        <v>160</v>
      </c>
      <c r="D258" s="126" t="s">
        <v>20</v>
      </c>
      <c r="E258" s="128">
        <v>8000</v>
      </c>
      <c r="F258" s="129">
        <f t="shared" si="13"/>
        <v>8000</v>
      </c>
      <c r="G258" s="41">
        <v>10400</v>
      </c>
      <c r="H258" s="41">
        <v>10000</v>
      </c>
    </row>
    <row r="259" spans="1:22" s="14" customFormat="1" ht="28.5" customHeight="1" thickBot="1">
      <c r="A259" s="210" t="s">
        <v>161</v>
      </c>
      <c r="B259" s="211"/>
      <c r="C259" s="211"/>
      <c r="D259" s="211"/>
      <c r="E259" s="211"/>
      <c r="F259" s="211"/>
      <c r="G259" s="211"/>
      <c r="H259" s="2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6" customFormat="1" ht="62.25" customHeight="1" thickBot="1">
      <c r="A260" s="136">
        <v>219</v>
      </c>
      <c r="B260" s="137"/>
      <c r="C260" s="127" t="s">
        <v>162</v>
      </c>
      <c r="D260" s="132" t="s">
        <v>20</v>
      </c>
      <c r="E260" s="128">
        <v>15500</v>
      </c>
      <c r="F260" s="129">
        <f t="shared" si="12"/>
        <v>12400</v>
      </c>
      <c r="G260" s="41">
        <v>20150</v>
      </c>
      <c r="H260" s="53">
        <v>19375</v>
      </c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6" customFormat="1" ht="59.25" customHeight="1" thickBot="1">
      <c r="A261" s="136">
        <v>220</v>
      </c>
      <c r="B261" s="137"/>
      <c r="C261" s="127" t="s">
        <v>163</v>
      </c>
      <c r="D261" s="132" t="s">
        <v>20</v>
      </c>
      <c r="E261" s="128">
        <v>18500</v>
      </c>
      <c r="F261" s="129">
        <f t="shared" si="12"/>
        <v>14800</v>
      </c>
      <c r="G261" s="41">
        <v>24050</v>
      </c>
      <c r="H261" s="53">
        <v>23125</v>
      </c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6" customFormat="1" ht="42.75" customHeight="1" thickBot="1">
      <c r="A262" s="136">
        <v>221</v>
      </c>
      <c r="B262" s="137"/>
      <c r="C262" s="127" t="s">
        <v>164</v>
      </c>
      <c r="D262" s="132" t="s">
        <v>20</v>
      </c>
      <c r="E262" s="128">
        <v>5400</v>
      </c>
      <c r="F262" s="129">
        <f t="shared" si="12"/>
        <v>4320</v>
      </c>
      <c r="G262" s="41">
        <v>7020</v>
      </c>
      <c r="H262" s="53">
        <v>6750</v>
      </c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6" customFormat="1" ht="45" customHeight="1" thickBot="1">
      <c r="A263" s="136">
        <v>222</v>
      </c>
      <c r="B263" s="137"/>
      <c r="C263" s="127" t="s">
        <v>165</v>
      </c>
      <c r="D263" s="132" t="s">
        <v>20</v>
      </c>
      <c r="E263" s="128">
        <v>2400</v>
      </c>
      <c r="F263" s="129">
        <f t="shared" si="12"/>
        <v>1920</v>
      </c>
      <c r="G263" s="41">
        <v>3120</v>
      </c>
      <c r="H263" s="53">
        <v>3000</v>
      </c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28" customFormat="1" ht="35.25" customHeight="1" thickBot="1">
      <c r="A264" s="219" t="s">
        <v>166</v>
      </c>
      <c r="B264" s="220"/>
      <c r="C264" s="220"/>
      <c r="D264" s="220"/>
      <c r="E264" s="220"/>
      <c r="F264" s="220"/>
      <c r="G264" s="220"/>
      <c r="H264" s="221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1:22" s="16" customFormat="1" ht="38.25" customHeight="1" thickBot="1">
      <c r="A265" s="136">
        <v>223</v>
      </c>
      <c r="B265" s="137"/>
      <c r="C265" s="127" t="s">
        <v>167</v>
      </c>
      <c r="D265" s="137" t="s">
        <v>146</v>
      </c>
      <c r="E265" s="128">
        <v>25000</v>
      </c>
      <c r="F265" s="129">
        <f t="shared" si="12"/>
        <v>20000</v>
      </c>
      <c r="G265" s="41">
        <v>32500</v>
      </c>
      <c r="H265" s="112">
        <v>31250</v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6" customFormat="1" ht="37.5" customHeight="1" thickBot="1">
      <c r="A266" s="136">
        <v>224</v>
      </c>
      <c r="B266" s="137"/>
      <c r="C266" s="127" t="s">
        <v>168</v>
      </c>
      <c r="D266" s="137" t="s">
        <v>146</v>
      </c>
      <c r="E266" s="128">
        <v>9000</v>
      </c>
      <c r="F266" s="129">
        <f t="shared" si="12"/>
        <v>7200</v>
      </c>
      <c r="G266" s="41">
        <v>11700</v>
      </c>
      <c r="H266" s="112">
        <v>11250</v>
      </c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6" customFormat="1" ht="25.5" customHeight="1" thickBot="1">
      <c r="A267" s="136">
        <v>225</v>
      </c>
      <c r="B267" s="137"/>
      <c r="C267" s="127" t="s">
        <v>583</v>
      </c>
      <c r="D267" s="137" t="s">
        <v>146</v>
      </c>
      <c r="E267" s="128">
        <v>20000</v>
      </c>
      <c r="F267" s="129">
        <f t="shared" si="12"/>
        <v>16000</v>
      </c>
      <c r="G267" s="41">
        <v>26000</v>
      </c>
      <c r="H267" s="112">
        <v>25000</v>
      </c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6" customFormat="1" ht="27.75" customHeight="1" thickBot="1">
      <c r="A268" s="136">
        <v>226</v>
      </c>
      <c r="B268" s="137"/>
      <c r="C268" s="127" t="s">
        <v>507</v>
      </c>
      <c r="D268" s="137" t="s">
        <v>146</v>
      </c>
      <c r="E268" s="128">
        <v>4500</v>
      </c>
      <c r="F268" s="129">
        <f t="shared" si="12"/>
        <v>3600</v>
      </c>
      <c r="G268" s="41">
        <v>5850</v>
      </c>
      <c r="H268" s="112">
        <v>5625</v>
      </c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6" customFormat="1" ht="38.25" customHeight="1" thickBot="1">
      <c r="A269" s="136">
        <v>227</v>
      </c>
      <c r="B269" s="137"/>
      <c r="C269" s="127" t="s">
        <v>505</v>
      </c>
      <c r="D269" s="137" t="s">
        <v>146</v>
      </c>
      <c r="E269" s="128">
        <v>6700</v>
      </c>
      <c r="F269" s="129">
        <f t="shared" si="12"/>
        <v>5360</v>
      </c>
      <c r="G269" s="41">
        <v>8710</v>
      </c>
      <c r="H269" s="112">
        <v>8375</v>
      </c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6" customFormat="1" ht="36.75" customHeight="1" thickBot="1">
      <c r="A270" s="136">
        <v>228</v>
      </c>
      <c r="B270" s="137"/>
      <c r="C270" s="127" t="s">
        <v>506</v>
      </c>
      <c r="D270" s="137" t="s">
        <v>146</v>
      </c>
      <c r="E270" s="128">
        <v>7600</v>
      </c>
      <c r="F270" s="129">
        <f t="shared" si="12"/>
        <v>6080</v>
      </c>
      <c r="G270" s="41">
        <v>9880</v>
      </c>
      <c r="H270" s="112">
        <v>9500</v>
      </c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6" customFormat="1" ht="24" customHeight="1" thickBot="1">
      <c r="A271" s="136">
        <v>229</v>
      </c>
      <c r="B271" s="137"/>
      <c r="C271" s="127" t="s">
        <v>169</v>
      </c>
      <c r="D271" s="137" t="s">
        <v>146</v>
      </c>
      <c r="E271" s="128">
        <v>5300</v>
      </c>
      <c r="F271" s="129">
        <f t="shared" si="12"/>
        <v>4240</v>
      </c>
      <c r="G271" s="41">
        <v>6890</v>
      </c>
      <c r="H271" s="112">
        <v>6625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6" customFormat="1" ht="23.25" customHeight="1" thickBot="1">
      <c r="A272" s="136">
        <v>230</v>
      </c>
      <c r="B272" s="137"/>
      <c r="C272" s="127" t="s">
        <v>170</v>
      </c>
      <c r="D272" s="137" t="s">
        <v>146</v>
      </c>
      <c r="E272" s="128">
        <v>15000.039411036994</v>
      </c>
      <c r="F272" s="129">
        <f t="shared" si="12"/>
        <v>12000.031528829597</v>
      </c>
      <c r="G272" s="41">
        <v>19500.051234348095</v>
      </c>
      <c r="H272" s="112">
        <v>18750</v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6" customFormat="1" ht="30" customHeight="1" thickBot="1">
      <c r="A273" s="136">
        <v>231</v>
      </c>
      <c r="B273" s="137"/>
      <c r="C273" s="127" t="s">
        <v>171</v>
      </c>
      <c r="D273" s="137" t="s">
        <v>146</v>
      </c>
      <c r="E273" s="128">
        <v>13200</v>
      </c>
      <c r="F273" s="129">
        <f t="shared" si="12"/>
        <v>10560</v>
      </c>
      <c r="G273" s="41">
        <v>17160</v>
      </c>
      <c r="H273" s="112">
        <v>16500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6" customFormat="1" ht="27" customHeight="1" thickBot="1">
      <c r="A274" s="136">
        <v>232</v>
      </c>
      <c r="B274" s="137"/>
      <c r="C274" s="142" t="s">
        <v>172</v>
      </c>
      <c r="D274" s="137" t="s">
        <v>146</v>
      </c>
      <c r="E274" s="132">
        <v>749.6766299194677</v>
      </c>
      <c r="F274" s="143">
        <f t="shared" si="12"/>
        <v>599.7413039355741</v>
      </c>
      <c r="G274" s="41">
        <v>974.579618895308</v>
      </c>
      <c r="H274" s="112">
        <v>937.5</v>
      </c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6" customFormat="1" ht="26.25" customHeight="1" thickBot="1">
      <c r="A275" s="136">
        <v>233</v>
      </c>
      <c r="B275" s="137"/>
      <c r="C275" s="127" t="s">
        <v>173</v>
      </c>
      <c r="D275" s="137" t="s">
        <v>146</v>
      </c>
      <c r="E275" s="128">
        <v>2100</v>
      </c>
      <c r="F275" s="129">
        <f t="shared" si="12"/>
        <v>1680</v>
      </c>
      <c r="G275" s="41">
        <v>2730</v>
      </c>
      <c r="H275" s="112">
        <v>2625</v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6" customFormat="1" ht="26.25" customHeight="1" thickBot="1">
      <c r="A276" s="136">
        <v>234</v>
      </c>
      <c r="B276" s="137"/>
      <c r="C276" s="127" t="s">
        <v>174</v>
      </c>
      <c r="D276" s="137" t="s">
        <v>146</v>
      </c>
      <c r="E276" s="128">
        <v>7900</v>
      </c>
      <c r="F276" s="129">
        <f t="shared" si="12"/>
        <v>6320</v>
      </c>
      <c r="G276" s="41">
        <v>10270</v>
      </c>
      <c r="H276" s="112">
        <v>9875</v>
      </c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6" customFormat="1" ht="26.25" customHeight="1" thickBot="1">
      <c r="A277" s="136">
        <v>235</v>
      </c>
      <c r="B277" s="137"/>
      <c r="C277" s="127" t="s">
        <v>175</v>
      </c>
      <c r="D277" s="137" t="s">
        <v>146</v>
      </c>
      <c r="E277" s="128">
        <v>4600</v>
      </c>
      <c r="F277" s="129">
        <f t="shared" si="12"/>
        <v>3680</v>
      </c>
      <c r="G277" s="41">
        <v>5980</v>
      </c>
      <c r="H277" s="112">
        <v>5750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6" customFormat="1" ht="26.25" customHeight="1" thickBot="1">
      <c r="A278" s="136">
        <v>236</v>
      </c>
      <c r="B278" s="137"/>
      <c r="C278" s="127" t="s">
        <v>176</v>
      </c>
      <c r="D278" s="137" t="s">
        <v>146</v>
      </c>
      <c r="E278" s="128">
        <v>14999.630166754781</v>
      </c>
      <c r="F278" s="129">
        <f t="shared" si="12"/>
        <v>11999.704133403826</v>
      </c>
      <c r="G278" s="41">
        <v>19499.519216781217</v>
      </c>
      <c r="H278" s="112">
        <v>18750</v>
      </c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6" customFormat="1" ht="26.25" customHeight="1" thickBot="1">
      <c r="A279" s="136">
        <v>237</v>
      </c>
      <c r="B279" s="137"/>
      <c r="C279" s="127" t="s">
        <v>177</v>
      </c>
      <c r="D279" s="137" t="s">
        <v>146</v>
      </c>
      <c r="E279" s="128">
        <v>14999.630166754781</v>
      </c>
      <c r="F279" s="129">
        <f t="shared" si="12"/>
        <v>11999.704133403826</v>
      </c>
      <c r="G279" s="41">
        <v>19499.519216781217</v>
      </c>
      <c r="H279" s="112">
        <v>18750</v>
      </c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6" customFormat="1" ht="34.5" customHeight="1" thickBot="1">
      <c r="A280" s="136">
        <v>238</v>
      </c>
      <c r="B280" s="137"/>
      <c r="C280" s="127" t="s">
        <v>510</v>
      </c>
      <c r="D280" s="137" t="s">
        <v>146</v>
      </c>
      <c r="E280" s="128">
        <v>7000.343516553571</v>
      </c>
      <c r="F280" s="129">
        <f t="shared" si="12"/>
        <v>5600.274813242857</v>
      </c>
      <c r="G280" s="41">
        <v>9100.446571519642</v>
      </c>
      <c r="H280" s="112">
        <v>8750</v>
      </c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85" customFormat="1" ht="42" customHeight="1" thickBot="1">
      <c r="A281" s="136">
        <v>239</v>
      </c>
      <c r="B281" s="137"/>
      <c r="C281" s="127" t="s">
        <v>1066</v>
      </c>
      <c r="D281" s="126" t="s">
        <v>146</v>
      </c>
      <c r="E281" s="128">
        <v>7500</v>
      </c>
      <c r="F281" s="129">
        <f>E281*80%</f>
        <v>6000</v>
      </c>
      <c r="G281" s="41">
        <v>9750</v>
      </c>
      <c r="H281" s="112">
        <v>9375</v>
      </c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85" customFormat="1" ht="41.25" customHeight="1" thickBot="1">
      <c r="A282" s="136">
        <v>240</v>
      </c>
      <c r="B282" s="137"/>
      <c r="C282" s="127" t="s">
        <v>1067</v>
      </c>
      <c r="D282" s="126" t="s">
        <v>146</v>
      </c>
      <c r="E282" s="128">
        <v>6000</v>
      </c>
      <c r="F282" s="129">
        <f>E282*80%</f>
        <v>4800</v>
      </c>
      <c r="G282" s="41">
        <v>7800</v>
      </c>
      <c r="H282" s="112">
        <v>7500</v>
      </c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6" customFormat="1" ht="26.25" customHeight="1" thickBot="1">
      <c r="A283" s="136">
        <v>241</v>
      </c>
      <c r="B283" s="137"/>
      <c r="C283" s="127" t="s">
        <v>178</v>
      </c>
      <c r="D283" s="137" t="s">
        <v>146</v>
      </c>
      <c r="E283" s="128">
        <v>7899.637040810223</v>
      </c>
      <c r="F283" s="129">
        <f t="shared" si="12"/>
        <v>6319.709632648179</v>
      </c>
      <c r="G283" s="41">
        <v>10269.52815305329</v>
      </c>
      <c r="H283" s="112">
        <v>9875</v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6" customFormat="1" ht="26.25" customHeight="1" thickBot="1">
      <c r="A284" s="136">
        <v>242</v>
      </c>
      <c r="B284" s="137"/>
      <c r="C284" s="127" t="s">
        <v>179</v>
      </c>
      <c r="D284" s="137" t="s">
        <v>146</v>
      </c>
      <c r="E284" s="128">
        <v>7000</v>
      </c>
      <c r="F284" s="129">
        <f t="shared" si="12"/>
        <v>5600</v>
      </c>
      <c r="G284" s="41">
        <v>9100</v>
      </c>
      <c r="H284" s="112">
        <v>8750</v>
      </c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6" customFormat="1" ht="26.25" customHeight="1" thickBot="1">
      <c r="A285" s="136">
        <v>243</v>
      </c>
      <c r="B285" s="137"/>
      <c r="C285" s="127" t="s">
        <v>180</v>
      </c>
      <c r="D285" s="137" t="s">
        <v>146</v>
      </c>
      <c r="E285" s="128">
        <v>7000.182169249961</v>
      </c>
      <c r="F285" s="129">
        <f t="shared" si="12"/>
        <v>5600.1457353999685</v>
      </c>
      <c r="G285" s="41">
        <v>9100.23682002495</v>
      </c>
      <c r="H285" s="112">
        <v>8750</v>
      </c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6" customFormat="1" ht="26.25" customHeight="1" thickBot="1">
      <c r="A286" s="136">
        <v>244</v>
      </c>
      <c r="B286" s="137"/>
      <c r="C286" s="127" t="s">
        <v>537</v>
      </c>
      <c r="D286" s="137" t="s">
        <v>146</v>
      </c>
      <c r="E286" s="128">
        <v>7000</v>
      </c>
      <c r="F286" s="129">
        <f t="shared" si="12"/>
        <v>5600</v>
      </c>
      <c r="G286" s="41">
        <v>9100</v>
      </c>
      <c r="H286" s="112">
        <v>8750</v>
      </c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6" customFormat="1" ht="26.25" customHeight="1" thickBot="1">
      <c r="A287" s="136">
        <v>245</v>
      </c>
      <c r="B287" s="137"/>
      <c r="C287" s="127" t="s">
        <v>511</v>
      </c>
      <c r="D287" s="137" t="s">
        <v>146</v>
      </c>
      <c r="E287" s="128">
        <v>7000</v>
      </c>
      <c r="F287" s="129">
        <f t="shared" si="12"/>
        <v>5600</v>
      </c>
      <c r="G287" s="41">
        <v>9100</v>
      </c>
      <c r="H287" s="112">
        <v>8750</v>
      </c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6" customFormat="1" ht="26.25" customHeight="1" thickBot="1">
      <c r="A288" s="136">
        <v>246</v>
      </c>
      <c r="B288" s="137"/>
      <c r="C288" s="127" t="s">
        <v>508</v>
      </c>
      <c r="D288" s="137" t="s">
        <v>146</v>
      </c>
      <c r="E288" s="128">
        <v>7000</v>
      </c>
      <c r="F288" s="129">
        <f t="shared" si="12"/>
        <v>5600</v>
      </c>
      <c r="G288" s="41">
        <v>9100</v>
      </c>
      <c r="H288" s="112">
        <v>8750</v>
      </c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6" customFormat="1" ht="26.25" customHeight="1" thickBot="1">
      <c r="A289" s="136">
        <v>247</v>
      </c>
      <c r="B289" s="137"/>
      <c r="C289" s="127" t="s">
        <v>963</v>
      </c>
      <c r="D289" s="137" t="s">
        <v>146</v>
      </c>
      <c r="E289" s="128">
        <v>7000</v>
      </c>
      <c r="F289" s="129">
        <f t="shared" si="12"/>
        <v>5600</v>
      </c>
      <c r="G289" s="41">
        <v>9100</v>
      </c>
      <c r="H289" s="112">
        <v>8750</v>
      </c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6" customFormat="1" ht="26.25" customHeight="1" thickBot="1">
      <c r="A290" s="136">
        <v>248</v>
      </c>
      <c r="B290" s="137"/>
      <c r="C290" s="127" t="s">
        <v>181</v>
      </c>
      <c r="D290" s="137" t="s">
        <v>146</v>
      </c>
      <c r="E290" s="128">
        <v>5800</v>
      </c>
      <c r="F290" s="129">
        <f t="shared" si="12"/>
        <v>4640</v>
      </c>
      <c r="G290" s="41">
        <v>7540</v>
      </c>
      <c r="H290" s="112">
        <v>7250</v>
      </c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6" customFormat="1" ht="26.25" customHeight="1" thickBot="1">
      <c r="A291" s="136">
        <v>249</v>
      </c>
      <c r="B291" s="137"/>
      <c r="C291" s="127" t="s">
        <v>182</v>
      </c>
      <c r="D291" s="137" t="s">
        <v>146</v>
      </c>
      <c r="E291" s="128">
        <v>6000</v>
      </c>
      <c r="F291" s="129">
        <f t="shared" si="12"/>
        <v>4800</v>
      </c>
      <c r="G291" s="41">
        <v>7800</v>
      </c>
      <c r="H291" s="112">
        <v>7500</v>
      </c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6" customFormat="1" ht="26.25" customHeight="1" thickBot="1">
      <c r="A292" s="136">
        <v>250</v>
      </c>
      <c r="B292" s="137"/>
      <c r="C292" s="127" t="s">
        <v>183</v>
      </c>
      <c r="D292" s="137" t="s">
        <v>146</v>
      </c>
      <c r="E292" s="128">
        <v>6000</v>
      </c>
      <c r="F292" s="129">
        <f t="shared" si="12"/>
        <v>4800</v>
      </c>
      <c r="G292" s="41">
        <v>7800</v>
      </c>
      <c r="H292" s="112">
        <v>7500</v>
      </c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6" customFormat="1" ht="26.25" customHeight="1" thickBot="1">
      <c r="A293" s="136">
        <v>251</v>
      </c>
      <c r="B293" s="137"/>
      <c r="C293" s="127" t="s">
        <v>509</v>
      </c>
      <c r="D293" s="137" t="s">
        <v>146</v>
      </c>
      <c r="E293" s="128">
        <v>3300</v>
      </c>
      <c r="F293" s="129">
        <f t="shared" si="12"/>
        <v>2640</v>
      </c>
      <c r="G293" s="41">
        <v>4290</v>
      </c>
      <c r="H293" s="112">
        <v>4125</v>
      </c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6" customFormat="1" ht="26.25" customHeight="1" thickBot="1">
      <c r="A294" s="136">
        <v>252</v>
      </c>
      <c r="B294" s="137"/>
      <c r="C294" s="127" t="s">
        <v>184</v>
      </c>
      <c r="D294" s="137" t="s">
        <v>146</v>
      </c>
      <c r="E294" s="128">
        <v>4000</v>
      </c>
      <c r="F294" s="129">
        <f t="shared" si="12"/>
        <v>3200</v>
      </c>
      <c r="G294" s="41">
        <v>5200</v>
      </c>
      <c r="H294" s="112">
        <v>5000</v>
      </c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6" customFormat="1" ht="26.25" customHeight="1" thickBot="1">
      <c r="A295" s="136">
        <v>253</v>
      </c>
      <c r="B295" s="137"/>
      <c r="C295" s="127" t="s">
        <v>185</v>
      </c>
      <c r="D295" s="137" t="s">
        <v>146</v>
      </c>
      <c r="E295" s="128">
        <v>4000</v>
      </c>
      <c r="F295" s="129">
        <f t="shared" si="12"/>
        <v>3200</v>
      </c>
      <c r="G295" s="41">
        <v>5200</v>
      </c>
      <c r="H295" s="112">
        <v>5000</v>
      </c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16" customFormat="1" ht="26.25" customHeight="1" thickBot="1">
      <c r="A296" s="136">
        <v>254</v>
      </c>
      <c r="B296" s="137"/>
      <c r="C296" s="127" t="s">
        <v>186</v>
      </c>
      <c r="D296" s="137" t="s">
        <v>146</v>
      </c>
      <c r="E296" s="128">
        <v>3500</v>
      </c>
      <c r="F296" s="129">
        <f t="shared" si="12"/>
        <v>2800</v>
      </c>
      <c r="G296" s="41">
        <v>4550</v>
      </c>
      <c r="H296" s="112">
        <v>4375</v>
      </c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s="16" customFormat="1" ht="26.25" customHeight="1" thickBot="1">
      <c r="A297" s="136">
        <v>255</v>
      </c>
      <c r="B297" s="137"/>
      <c r="C297" s="127" t="s">
        <v>546</v>
      </c>
      <c r="D297" s="137" t="s">
        <v>146</v>
      </c>
      <c r="E297" s="128">
        <v>5800</v>
      </c>
      <c r="F297" s="129">
        <f t="shared" si="12"/>
        <v>4640</v>
      </c>
      <c r="G297" s="41">
        <v>7540</v>
      </c>
      <c r="H297" s="112">
        <v>7250</v>
      </c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s="16" customFormat="1" ht="26.25" customHeight="1" thickBot="1">
      <c r="A298" s="136">
        <v>256</v>
      </c>
      <c r="B298" s="137"/>
      <c r="C298" s="127" t="s">
        <v>187</v>
      </c>
      <c r="D298" s="137" t="s">
        <v>146</v>
      </c>
      <c r="E298" s="128">
        <v>3000</v>
      </c>
      <c r="F298" s="129">
        <f t="shared" si="12"/>
        <v>2400</v>
      </c>
      <c r="G298" s="41">
        <v>3900</v>
      </c>
      <c r="H298" s="112">
        <v>3750</v>
      </c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s="16" customFormat="1" ht="26.25" customHeight="1" thickBot="1">
      <c r="A299" s="136">
        <v>257</v>
      </c>
      <c r="B299" s="137"/>
      <c r="C299" s="127" t="s">
        <v>188</v>
      </c>
      <c r="D299" s="137" t="s">
        <v>146</v>
      </c>
      <c r="E299" s="128">
        <v>6500</v>
      </c>
      <c r="F299" s="129">
        <f t="shared" si="12"/>
        <v>5200</v>
      </c>
      <c r="G299" s="41">
        <v>8450</v>
      </c>
      <c r="H299" s="112">
        <v>8125</v>
      </c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s="16" customFormat="1" ht="26.25" customHeight="1" thickBot="1">
      <c r="A300" s="136">
        <v>258</v>
      </c>
      <c r="B300" s="137"/>
      <c r="C300" s="127" t="s">
        <v>189</v>
      </c>
      <c r="D300" s="137" t="s">
        <v>146</v>
      </c>
      <c r="E300" s="128">
        <v>4000</v>
      </c>
      <c r="F300" s="129">
        <f t="shared" si="12"/>
        <v>3200</v>
      </c>
      <c r="G300" s="41">
        <v>5200</v>
      </c>
      <c r="H300" s="112">
        <v>5000</v>
      </c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s="16" customFormat="1" ht="26.25" customHeight="1" thickBot="1">
      <c r="A301" s="136">
        <v>259</v>
      </c>
      <c r="B301" s="137"/>
      <c r="C301" s="127" t="s">
        <v>190</v>
      </c>
      <c r="D301" s="137" t="s">
        <v>146</v>
      </c>
      <c r="E301" s="128">
        <v>4000</v>
      </c>
      <c r="F301" s="129">
        <f t="shared" si="12"/>
        <v>3200</v>
      </c>
      <c r="G301" s="41">
        <v>5200</v>
      </c>
      <c r="H301" s="112">
        <v>5000</v>
      </c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s="16" customFormat="1" ht="26.25" customHeight="1" thickBot="1">
      <c r="A302" s="136">
        <v>260</v>
      </c>
      <c r="B302" s="137"/>
      <c r="C302" s="127" t="s">
        <v>191</v>
      </c>
      <c r="D302" s="137" t="s">
        <v>146</v>
      </c>
      <c r="E302" s="128">
        <v>4800</v>
      </c>
      <c r="F302" s="129">
        <f t="shared" si="12"/>
        <v>3840</v>
      </c>
      <c r="G302" s="41">
        <v>6240</v>
      </c>
      <c r="H302" s="112">
        <v>6000</v>
      </c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s="16" customFormat="1" ht="26.25" customHeight="1" thickBot="1">
      <c r="A303" s="136">
        <v>261</v>
      </c>
      <c r="B303" s="137"/>
      <c r="C303" s="127" t="s">
        <v>192</v>
      </c>
      <c r="D303" s="137" t="s">
        <v>146</v>
      </c>
      <c r="E303" s="128">
        <v>7000</v>
      </c>
      <c r="F303" s="129">
        <f t="shared" si="12"/>
        <v>5600</v>
      </c>
      <c r="G303" s="41">
        <v>9100</v>
      </c>
      <c r="H303" s="112">
        <v>8750</v>
      </c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s="16" customFormat="1" ht="26.25" customHeight="1" thickBot="1">
      <c r="A304" s="136">
        <v>262</v>
      </c>
      <c r="B304" s="137"/>
      <c r="C304" s="127" t="s">
        <v>193</v>
      </c>
      <c r="D304" s="137" t="s">
        <v>146</v>
      </c>
      <c r="E304" s="128">
        <v>4100</v>
      </c>
      <c r="F304" s="129">
        <f t="shared" si="12"/>
        <v>3280</v>
      </c>
      <c r="G304" s="41">
        <v>5330</v>
      </c>
      <c r="H304" s="112">
        <v>5125</v>
      </c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s="16" customFormat="1" ht="26.25" customHeight="1" thickBot="1">
      <c r="A305" s="136">
        <v>263</v>
      </c>
      <c r="B305" s="137"/>
      <c r="C305" s="127" t="s">
        <v>194</v>
      </c>
      <c r="D305" s="137" t="s">
        <v>146</v>
      </c>
      <c r="E305" s="128">
        <v>3700</v>
      </c>
      <c r="F305" s="129">
        <f t="shared" si="12"/>
        <v>2960</v>
      </c>
      <c r="G305" s="41">
        <v>4810</v>
      </c>
      <c r="H305" s="112">
        <v>4625</v>
      </c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16" customFormat="1" ht="26.25" customHeight="1" thickBot="1">
      <c r="A306" s="136">
        <v>264</v>
      </c>
      <c r="B306" s="137"/>
      <c r="C306" s="127" t="s">
        <v>195</v>
      </c>
      <c r="D306" s="137" t="s">
        <v>146</v>
      </c>
      <c r="E306" s="128">
        <v>5800</v>
      </c>
      <c r="F306" s="129">
        <f t="shared" si="12"/>
        <v>4640</v>
      </c>
      <c r="G306" s="41">
        <v>7540</v>
      </c>
      <c r="H306" s="112">
        <v>7250</v>
      </c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s="16" customFormat="1" ht="26.25" customHeight="1" thickBot="1">
      <c r="A307" s="136">
        <v>265</v>
      </c>
      <c r="B307" s="137"/>
      <c r="C307" s="127" t="s">
        <v>196</v>
      </c>
      <c r="D307" s="137" t="s">
        <v>146</v>
      </c>
      <c r="E307" s="128">
        <v>7000</v>
      </c>
      <c r="F307" s="129">
        <f t="shared" si="12"/>
        <v>5600</v>
      </c>
      <c r="G307" s="41">
        <v>9100</v>
      </c>
      <c r="H307" s="112">
        <v>8750</v>
      </c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s="16" customFormat="1" ht="26.25" customHeight="1" thickBot="1">
      <c r="A308" s="136">
        <v>266</v>
      </c>
      <c r="B308" s="137"/>
      <c r="C308" s="127" t="s">
        <v>197</v>
      </c>
      <c r="D308" s="137" t="s">
        <v>146</v>
      </c>
      <c r="E308" s="128">
        <v>9600</v>
      </c>
      <c r="F308" s="129">
        <f aca="true" t="shared" si="14" ref="F308:F314">E308*80%</f>
        <v>7680</v>
      </c>
      <c r="G308" s="41">
        <v>12480</v>
      </c>
      <c r="H308" s="112">
        <v>12000</v>
      </c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s="16" customFormat="1" ht="26.25" customHeight="1" thickBot="1">
      <c r="A309" s="136">
        <v>267</v>
      </c>
      <c r="B309" s="137"/>
      <c r="C309" s="127" t="s">
        <v>198</v>
      </c>
      <c r="D309" s="137" t="s">
        <v>146</v>
      </c>
      <c r="E309" s="128">
        <v>2000</v>
      </c>
      <c r="F309" s="129">
        <f t="shared" si="14"/>
        <v>1600</v>
      </c>
      <c r="G309" s="41">
        <v>2600</v>
      </c>
      <c r="H309" s="112">
        <v>2500</v>
      </c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16" customFormat="1" ht="38.25" customHeight="1" thickBot="1">
      <c r="A310" s="136">
        <v>268</v>
      </c>
      <c r="B310" s="137"/>
      <c r="C310" s="127" t="s">
        <v>199</v>
      </c>
      <c r="D310" s="137" t="s">
        <v>146</v>
      </c>
      <c r="E310" s="128">
        <v>3600</v>
      </c>
      <c r="F310" s="129">
        <f t="shared" si="14"/>
        <v>2880</v>
      </c>
      <c r="G310" s="41">
        <v>4680</v>
      </c>
      <c r="H310" s="112">
        <v>4500</v>
      </c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s="16" customFormat="1" ht="26.25" customHeight="1" thickBot="1">
      <c r="A311" s="136">
        <v>269</v>
      </c>
      <c r="B311" s="137"/>
      <c r="C311" s="127" t="s">
        <v>200</v>
      </c>
      <c r="D311" s="137" t="s">
        <v>146</v>
      </c>
      <c r="E311" s="128">
        <v>3500</v>
      </c>
      <c r="F311" s="129">
        <f t="shared" si="14"/>
        <v>2800</v>
      </c>
      <c r="G311" s="41">
        <v>4550</v>
      </c>
      <c r="H311" s="112">
        <v>4375</v>
      </c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s="16" customFormat="1" ht="26.25" customHeight="1" thickBot="1">
      <c r="A312" s="136">
        <v>270</v>
      </c>
      <c r="B312" s="137"/>
      <c r="C312" s="127" t="s">
        <v>201</v>
      </c>
      <c r="D312" s="137" t="s">
        <v>146</v>
      </c>
      <c r="E312" s="128">
        <v>1499.97314860817</v>
      </c>
      <c r="F312" s="129">
        <f t="shared" si="14"/>
        <v>1199.978518886536</v>
      </c>
      <c r="G312" s="41">
        <v>1949.965093190621</v>
      </c>
      <c r="H312" s="112">
        <v>1875</v>
      </c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s="16" customFormat="1" ht="26.25" customHeight="1" thickBot="1">
      <c r="A313" s="136">
        <v>271</v>
      </c>
      <c r="B313" s="137"/>
      <c r="C313" s="127" t="s">
        <v>202</v>
      </c>
      <c r="D313" s="137" t="s">
        <v>146</v>
      </c>
      <c r="E313" s="128">
        <v>7500.210131503042</v>
      </c>
      <c r="F313" s="129">
        <f t="shared" si="14"/>
        <v>6000.168105202434</v>
      </c>
      <c r="G313" s="41">
        <v>9750.273170953955</v>
      </c>
      <c r="H313" s="112">
        <v>9375</v>
      </c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s="16" customFormat="1" ht="26.25" customHeight="1" thickBot="1">
      <c r="A314" s="136">
        <v>272</v>
      </c>
      <c r="B314" s="137"/>
      <c r="C314" s="127" t="s">
        <v>203</v>
      </c>
      <c r="D314" s="137" t="s">
        <v>146</v>
      </c>
      <c r="E314" s="128">
        <v>5900</v>
      </c>
      <c r="F314" s="129">
        <f t="shared" si="14"/>
        <v>4720</v>
      </c>
      <c r="G314" s="41">
        <v>7670</v>
      </c>
      <c r="H314" s="112">
        <v>7375</v>
      </c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s="16" customFormat="1" ht="26.25" customHeight="1" thickBot="1">
      <c r="A315" s="136">
        <v>273</v>
      </c>
      <c r="B315" s="137"/>
      <c r="C315" s="127" t="s">
        <v>1065</v>
      </c>
      <c r="D315" s="137" t="s">
        <v>146</v>
      </c>
      <c r="E315" s="128">
        <v>7500</v>
      </c>
      <c r="F315" s="129">
        <f>E315*80%</f>
        <v>6000</v>
      </c>
      <c r="G315" s="41">
        <v>9750</v>
      </c>
      <c r="H315" s="112">
        <v>9375</v>
      </c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s="16" customFormat="1" ht="21.75" customHeight="1" thickBot="1">
      <c r="A316" s="210" t="s">
        <v>204</v>
      </c>
      <c r="B316" s="211"/>
      <c r="C316" s="211"/>
      <c r="D316" s="211"/>
      <c r="E316" s="211"/>
      <c r="F316" s="211"/>
      <c r="G316" s="211"/>
      <c r="H316" s="212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s="16" customFormat="1" ht="35.25" customHeight="1" thickBot="1">
      <c r="A317" s="125">
        <v>274</v>
      </c>
      <c r="B317" s="126"/>
      <c r="C317" s="127" t="s">
        <v>205</v>
      </c>
      <c r="D317" s="126" t="s">
        <v>35</v>
      </c>
      <c r="E317" s="144">
        <v>500000</v>
      </c>
      <c r="F317" s="145">
        <f>E317</f>
        <v>500000</v>
      </c>
      <c r="G317" s="41">
        <v>650000</v>
      </c>
      <c r="H317" s="53">
        <v>625000</v>
      </c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s="16" customFormat="1" ht="26.25" customHeight="1" thickBot="1">
      <c r="A318" s="136">
        <v>275</v>
      </c>
      <c r="B318" s="137"/>
      <c r="C318" s="127" t="s">
        <v>206</v>
      </c>
      <c r="D318" s="137" t="s">
        <v>35</v>
      </c>
      <c r="E318" s="128">
        <v>500000</v>
      </c>
      <c r="F318" s="129">
        <f aca="true" t="shared" si="15" ref="F318:F325">E318</f>
        <v>500000</v>
      </c>
      <c r="G318" s="41">
        <v>650000</v>
      </c>
      <c r="H318" s="53">
        <v>625000</v>
      </c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s="16" customFormat="1" ht="26.25" customHeight="1" thickBot="1">
      <c r="A319" s="125">
        <v>276</v>
      </c>
      <c r="B319" s="126"/>
      <c r="C319" s="127" t="s">
        <v>207</v>
      </c>
      <c r="D319" s="137" t="s">
        <v>35</v>
      </c>
      <c r="E319" s="128">
        <v>500000</v>
      </c>
      <c r="F319" s="129">
        <f t="shared" si="15"/>
        <v>500000</v>
      </c>
      <c r="G319" s="41">
        <v>650000</v>
      </c>
      <c r="H319" s="53">
        <v>625000</v>
      </c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s="16" customFormat="1" ht="26.25" customHeight="1" thickBot="1">
      <c r="A320" s="136">
        <v>277</v>
      </c>
      <c r="B320" s="137"/>
      <c r="C320" s="127" t="s">
        <v>208</v>
      </c>
      <c r="D320" s="137" t="s">
        <v>35</v>
      </c>
      <c r="E320" s="128">
        <v>500000</v>
      </c>
      <c r="F320" s="129">
        <f t="shared" si="15"/>
        <v>500000</v>
      </c>
      <c r="G320" s="41">
        <v>650000</v>
      </c>
      <c r="H320" s="53">
        <v>625000</v>
      </c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16" customFormat="1" ht="26.25" customHeight="1" thickBot="1">
      <c r="A321" s="125">
        <v>278</v>
      </c>
      <c r="B321" s="126"/>
      <c r="C321" s="127" t="s">
        <v>209</v>
      </c>
      <c r="D321" s="137" t="s">
        <v>35</v>
      </c>
      <c r="E321" s="128">
        <v>500000</v>
      </c>
      <c r="F321" s="129">
        <f t="shared" si="15"/>
        <v>500000</v>
      </c>
      <c r="G321" s="41">
        <v>650000</v>
      </c>
      <c r="H321" s="53">
        <v>625000</v>
      </c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16" customFormat="1" ht="26.25" customHeight="1" thickBot="1">
      <c r="A322" s="136">
        <v>279</v>
      </c>
      <c r="B322" s="137"/>
      <c r="C322" s="127" t="s">
        <v>210</v>
      </c>
      <c r="D322" s="137" t="s">
        <v>35</v>
      </c>
      <c r="E322" s="128">
        <v>500000</v>
      </c>
      <c r="F322" s="129">
        <f t="shared" si="15"/>
        <v>500000</v>
      </c>
      <c r="G322" s="41">
        <v>650000</v>
      </c>
      <c r="H322" s="53">
        <v>625000</v>
      </c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16" customFormat="1" ht="26.25" customHeight="1" thickBot="1">
      <c r="A323" s="125">
        <v>280</v>
      </c>
      <c r="B323" s="126"/>
      <c r="C323" s="127" t="s">
        <v>211</v>
      </c>
      <c r="D323" s="137" t="s">
        <v>35</v>
      </c>
      <c r="E323" s="128">
        <v>500000</v>
      </c>
      <c r="F323" s="129">
        <f t="shared" si="15"/>
        <v>500000</v>
      </c>
      <c r="G323" s="41">
        <v>650000</v>
      </c>
      <c r="H323" s="53">
        <v>625000</v>
      </c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16" customFormat="1" ht="26.25" customHeight="1" thickBot="1">
      <c r="A324" s="136">
        <v>281</v>
      </c>
      <c r="B324" s="137"/>
      <c r="C324" s="127" t="s">
        <v>212</v>
      </c>
      <c r="D324" s="137" t="s">
        <v>35</v>
      </c>
      <c r="E324" s="128">
        <v>500000</v>
      </c>
      <c r="F324" s="129">
        <f t="shared" si="15"/>
        <v>500000</v>
      </c>
      <c r="G324" s="41">
        <v>650000</v>
      </c>
      <c r="H324" s="53">
        <v>625000</v>
      </c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16" customFormat="1" ht="27" customHeight="1" thickBot="1">
      <c r="A325" s="125">
        <v>282</v>
      </c>
      <c r="B325" s="126"/>
      <c r="C325" s="127" t="s">
        <v>213</v>
      </c>
      <c r="D325" s="137" t="s">
        <v>35</v>
      </c>
      <c r="E325" s="128">
        <v>500000</v>
      </c>
      <c r="F325" s="129">
        <f t="shared" si="15"/>
        <v>500000</v>
      </c>
      <c r="G325" s="41">
        <v>650000</v>
      </c>
      <c r="H325" s="53">
        <v>625000</v>
      </c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s="7" customFormat="1" ht="21.75" customHeight="1" thickBot="1">
      <c r="A326" s="219" t="s">
        <v>900</v>
      </c>
      <c r="B326" s="220"/>
      <c r="C326" s="220"/>
      <c r="D326" s="220"/>
      <c r="E326" s="220"/>
      <c r="F326" s="220"/>
      <c r="G326" s="220"/>
      <c r="H326" s="22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s="51" customFormat="1" ht="27" customHeight="1" thickBot="1">
      <c r="A327" s="136">
        <v>283</v>
      </c>
      <c r="B327" s="137"/>
      <c r="C327" s="127" t="s">
        <v>519</v>
      </c>
      <c r="D327" s="126" t="s">
        <v>35</v>
      </c>
      <c r="E327" s="128">
        <v>41000</v>
      </c>
      <c r="F327" s="129">
        <f>E327</f>
        <v>41000</v>
      </c>
      <c r="G327" s="41">
        <v>53300</v>
      </c>
      <c r="H327" s="53">
        <v>51250</v>
      </c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</row>
    <row r="328" spans="1:22" s="51" customFormat="1" ht="27" customHeight="1" thickBot="1">
      <c r="A328" s="136">
        <v>284</v>
      </c>
      <c r="B328" s="137"/>
      <c r="C328" s="127" t="s">
        <v>525</v>
      </c>
      <c r="D328" s="126" t="s">
        <v>146</v>
      </c>
      <c r="E328" s="128">
        <v>1500</v>
      </c>
      <c r="F328" s="129">
        <f>E328*80%</f>
        <v>1200</v>
      </c>
      <c r="G328" s="41">
        <v>1950</v>
      </c>
      <c r="H328" s="53">
        <v>1875</v>
      </c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</row>
    <row r="329" spans="1:22" s="51" customFormat="1" ht="27.75" customHeight="1" thickBot="1">
      <c r="A329" s="136">
        <v>285</v>
      </c>
      <c r="B329" s="137"/>
      <c r="C329" s="127" t="s">
        <v>964</v>
      </c>
      <c r="D329" s="146" t="s">
        <v>146</v>
      </c>
      <c r="E329" s="128">
        <v>8000</v>
      </c>
      <c r="F329" s="129">
        <f>E329*80%</f>
        <v>6400</v>
      </c>
      <c r="G329" s="41">
        <v>10400</v>
      </c>
      <c r="H329" s="53">
        <v>10000</v>
      </c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</row>
    <row r="330" spans="1:22" s="16" customFormat="1" ht="26.25" customHeight="1" thickBot="1">
      <c r="A330" s="136">
        <v>286</v>
      </c>
      <c r="B330" s="137"/>
      <c r="C330" s="127" t="s">
        <v>965</v>
      </c>
      <c r="D330" s="137" t="s">
        <v>35</v>
      </c>
      <c r="E330" s="128">
        <v>18000</v>
      </c>
      <c r="F330" s="129">
        <f>E330</f>
        <v>18000</v>
      </c>
      <c r="G330" s="41">
        <v>23400</v>
      </c>
      <c r="H330" s="53">
        <v>22500</v>
      </c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s="16" customFormat="1" ht="26.25" customHeight="1" thickBot="1">
      <c r="A331" s="136">
        <v>287</v>
      </c>
      <c r="B331" s="137"/>
      <c r="C331" s="127" t="s">
        <v>966</v>
      </c>
      <c r="D331" s="137" t="s">
        <v>40</v>
      </c>
      <c r="E331" s="128">
        <v>4000</v>
      </c>
      <c r="F331" s="129">
        <f>E331*80%</f>
        <v>3200</v>
      </c>
      <c r="G331" s="41">
        <v>5200</v>
      </c>
      <c r="H331" s="53">
        <v>5000</v>
      </c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s="16" customFormat="1" ht="26.25" customHeight="1" thickBot="1">
      <c r="A332" s="136">
        <v>288</v>
      </c>
      <c r="B332" s="137"/>
      <c r="C332" s="127" t="s">
        <v>214</v>
      </c>
      <c r="D332" s="137" t="s">
        <v>146</v>
      </c>
      <c r="E332" s="128">
        <v>5000</v>
      </c>
      <c r="F332" s="129">
        <f>E332*80%</f>
        <v>4000</v>
      </c>
      <c r="G332" s="41">
        <v>6500</v>
      </c>
      <c r="H332" s="53">
        <v>6250</v>
      </c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s="16" customFormat="1" ht="26.25" customHeight="1" thickBot="1">
      <c r="A333" s="136">
        <v>289</v>
      </c>
      <c r="B333" s="137"/>
      <c r="C333" s="127" t="s">
        <v>526</v>
      </c>
      <c r="D333" s="137" t="s">
        <v>40</v>
      </c>
      <c r="E333" s="128">
        <v>4000</v>
      </c>
      <c r="F333" s="129">
        <f>E333*80%</f>
        <v>3200</v>
      </c>
      <c r="G333" s="41">
        <v>5200</v>
      </c>
      <c r="H333" s="53">
        <v>5000</v>
      </c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s="16" customFormat="1" ht="26.25" customHeight="1" thickBot="1">
      <c r="A334" s="136">
        <v>290</v>
      </c>
      <c r="B334" s="137"/>
      <c r="C334" s="127" t="s">
        <v>967</v>
      </c>
      <c r="D334" s="137" t="s">
        <v>146</v>
      </c>
      <c r="E334" s="128">
        <v>16500</v>
      </c>
      <c r="F334" s="129">
        <f>E334*80%</f>
        <v>13200</v>
      </c>
      <c r="G334" s="41">
        <v>21450</v>
      </c>
      <c r="H334" s="53">
        <v>20625</v>
      </c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s="16" customFormat="1" ht="26.25" customHeight="1" thickBot="1">
      <c r="A335" s="136">
        <v>291</v>
      </c>
      <c r="B335" s="137"/>
      <c r="C335" s="127" t="s">
        <v>968</v>
      </c>
      <c r="D335" s="137" t="s">
        <v>40</v>
      </c>
      <c r="E335" s="128">
        <v>10000</v>
      </c>
      <c r="F335" s="129">
        <f>E335*80%</f>
        <v>8000</v>
      </c>
      <c r="G335" s="41">
        <v>13000</v>
      </c>
      <c r="H335" s="53">
        <v>12500</v>
      </c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s="16" customFormat="1" ht="26.25" customHeight="1" thickBot="1">
      <c r="A336" s="136">
        <v>292</v>
      </c>
      <c r="B336" s="137"/>
      <c r="C336" s="127" t="s">
        <v>969</v>
      </c>
      <c r="D336" s="137" t="s">
        <v>35</v>
      </c>
      <c r="E336" s="128">
        <v>20000</v>
      </c>
      <c r="F336" s="129">
        <f>E336</f>
        <v>20000</v>
      </c>
      <c r="G336" s="41">
        <v>26000</v>
      </c>
      <c r="H336" s="53">
        <v>25000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s="16" customFormat="1" ht="26.25" customHeight="1" thickBot="1">
      <c r="A337" s="136">
        <v>293</v>
      </c>
      <c r="B337" s="137"/>
      <c r="C337" s="127" t="s">
        <v>636</v>
      </c>
      <c r="D337" s="137" t="s">
        <v>146</v>
      </c>
      <c r="E337" s="128">
        <v>8000</v>
      </c>
      <c r="F337" s="129">
        <f aca="true" t="shared" si="16" ref="F337:F342">E337*80%</f>
        <v>6400</v>
      </c>
      <c r="G337" s="41">
        <v>10400</v>
      </c>
      <c r="H337" s="53">
        <v>10000</v>
      </c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s="16" customFormat="1" ht="26.25" customHeight="1" thickBot="1">
      <c r="A338" s="136">
        <v>294</v>
      </c>
      <c r="B338" s="137"/>
      <c r="C338" s="127" t="s">
        <v>215</v>
      </c>
      <c r="D338" s="137" t="s">
        <v>146</v>
      </c>
      <c r="E338" s="128">
        <v>6500</v>
      </c>
      <c r="F338" s="129">
        <f t="shared" si="16"/>
        <v>5200</v>
      </c>
      <c r="G338" s="41">
        <v>8450</v>
      </c>
      <c r="H338" s="53">
        <v>8125</v>
      </c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s="16" customFormat="1" ht="26.25" customHeight="1" thickBot="1">
      <c r="A339" s="136">
        <v>295</v>
      </c>
      <c r="B339" s="137"/>
      <c r="C339" s="127" t="s">
        <v>514</v>
      </c>
      <c r="D339" s="137" t="s">
        <v>146</v>
      </c>
      <c r="E339" s="128">
        <v>7000</v>
      </c>
      <c r="F339" s="129">
        <f t="shared" si="16"/>
        <v>5600</v>
      </c>
      <c r="G339" s="41">
        <v>9100</v>
      </c>
      <c r="H339" s="53">
        <v>8750</v>
      </c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s="16" customFormat="1" ht="26.25" customHeight="1" thickBot="1">
      <c r="A340" s="136">
        <v>296</v>
      </c>
      <c r="B340" s="137"/>
      <c r="C340" s="127" t="s">
        <v>513</v>
      </c>
      <c r="D340" s="137" t="s">
        <v>146</v>
      </c>
      <c r="E340" s="128">
        <v>6000</v>
      </c>
      <c r="F340" s="129">
        <f t="shared" si="16"/>
        <v>4800</v>
      </c>
      <c r="G340" s="41">
        <v>7800</v>
      </c>
      <c r="H340" s="53">
        <v>7500</v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s="16" customFormat="1" ht="26.25" customHeight="1" thickBot="1">
      <c r="A341" s="136">
        <v>297</v>
      </c>
      <c r="B341" s="137"/>
      <c r="C341" s="127" t="s">
        <v>512</v>
      </c>
      <c r="D341" s="137" t="s">
        <v>146</v>
      </c>
      <c r="E341" s="128">
        <v>6500</v>
      </c>
      <c r="F341" s="129">
        <f t="shared" si="16"/>
        <v>5200</v>
      </c>
      <c r="G341" s="41">
        <v>8450</v>
      </c>
      <c r="H341" s="53">
        <v>8125</v>
      </c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s="16" customFormat="1" ht="26.25" customHeight="1" thickBot="1">
      <c r="A342" s="136">
        <v>298</v>
      </c>
      <c r="B342" s="137"/>
      <c r="C342" s="127" t="s">
        <v>970</v>
      </c>
      <c r="D342" s="137" t="s">
        <v>146</v>
      </c>
      <c r="E342" s="128">
        <v>900</v>
      </c>
      <c r="F342" s="129">
        <f t="shared" si="16"/>
        <v>720</v>
      </c>
      <c r="G342" s="41">
        <v>1170</v>
      </c>
      <c r="H342" s="53">
        <v>1125</v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s="16" customFormat="1" ht="26.25" customHeight="1" thickBot="1">
      <c r="A343" s="136">
        <v>299</v>
      </c>
      <c r="B343" s="137"/>
      <c r="C343" s="127" t="s">
        <v>971</v>
      </c>
      <c r="D343" s="137" t="s">
        <v>35</v>
      </c>
      <c r="E343" s="128">
        <v>25000</v>
      </c>
      <c r="F343" s="129">
        <f aca="true" t="shared" si="17" ref="F343:F351">E343</f>
        <v>25000</v>
      </c>
      <c r="G343" s="41">
        <v>32500</v>
      </c>
      <c r="H343" s="53">
        <v>31250</v>
      </c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s="51" customFormat="1" ht="37.5" customHeight="1" thickBot="1">
      <c r="A344" s="136">
        <v>300</v>
      </c>
      <c r="B344" s="137"/>
      <c r="C344" s="127" t="s">
        <v>524</v>
      </c>
      <c r="D344" s="126" t="s">
        <v>35</v>
      </c>
      <c r="E344" s="128">
        <v>27000</v>
      </c>
      <c r="F344" s="129">
        <f t="shared" si="17"/>
        <v>27000</v>
      </c>
      <c r="G344" s="41">
        <v>35100</v>
      </c>
      <c r="H344" s="53">
        <v>33750</v>
      </c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</row>
    <row r="345" spans="1:22" s="51" customFormat="1" ht="37.5" customHeight="1" thickBot="1">
      <c r="A345" s="136">
        <v>301</v>
      </c>
      <c r="B345" s="137"/>
      <c r="C345" s="127" t="s">
        <v>520</v>
      </c>
      <c r="D345" s="126" t="s">
        <v>35</v>
      </c>
      <c r="E345" s="128">
        <v>21000</v>
      </c>
      <c r="F345" s="129">
        <f t="shared" si="17"/>
        <v>21000</v>
      </c>
      <c r="G345" s="41">
        <v>27300</v>
      </c>
      <c r="H345" s="53">
        <v>26250</v>
      </c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</row>
    <row r="346" spans="1:22" s="51" customFormat="1" ht="41.25" customHeight="1" thickBot="1">
      <c r="A346" s="136">
        <v>302</v>
      </c>
      <c r="B346" s="137"/>
      <c r="C346" s="127" t="s">
        <v>521</v>
      </c>
      <c r="D346" s="126" t="s">
        <v>35</v>
      </c>
      <c r="E346" s="128">
        <v>30500</v>
      </c>
      <c r="F346" s="129">
        <f t="shared" si="17"/>
        <v>30500</v>
      </c>
      <c r="G346" s="41">
        <v>39650</v>
      </c>
      <c r="H346" s="53">
        <v>38125</v>
      </c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</row>
    <row r="347" spans="1:22" s="51" customFormat="1" ht="32.25" customHeight="1" thickBot="1">
      <c r="A347" s="136">
        <v>303</v>
      </c>
      <c r="B347" s="137"/>
      <c r="C347" s="127" t="s">
        <v>518</v>
      </c>
      <c r="D347" s="126" t="s">
        <v>35</v>
      </c>
      <c r="E347" s="128">
        <v>39000</v>
      </c>
      <c r="F347" s="129">
        <f t="shared" si="17"/>
        <v>39000</v>
      </c>
      <c r="G347" s="41">
        <v>50700</v>
      </c>
      <c r="H347" s="53">
        <v>48750</v>
      </c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</row>
    <row r="348" spans="1:22" s="51" customFormat="1" ht="39" customHeight="1" thickBot="1">
      <c r="A348" s="136">
        <v>304</v>
      </c>
      <c r="B348" s="137"/>
      <c r="C348" s="127" t="s">
        <v>516</v>
      </c>
      <c r="D348" s="126" t="s">
        <v>35</v>
      </c>
      <c r="E348" s="128">
        <v>11500</v>
      </c>
      <c r="F348" s="129">
        <f t="shared" si="17"/>
        <v>11500</v>
      </c>
      <c r="G348" s="41">
        <v>14950</v>
      </c>
      <c r="H348" s="53">
        <v>14375</v>
      </c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</row>
    <row r="349" spans="1:22" s="51" customFormat="1" ht="39.75" customHeight="1" thickBot="1">
      <c r="A349" s="136">
        <v>305</v>
      </c>
      <c r="B349" s="137"/>
      <c r="C349" s="127" t="s">
        <v>972</v>
      </c>
      <c r="D349" s="126" t="s">
        <v>35</v>
      </c>
      <c r="E349" s="128">
        <v>39500</v>
      </c>
      <c r="F349" s="129">
        <f t="shared" si="17"/>
        <v>39500</v>
      </c>
      <c r="G349" s="41">
        <v>51350</v>
      </c>
      <c r="H349" s="53">
        <v>49375</v>
      </c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</row>
    <row r="350" spans="1:22" s="51" customFormat="1" ht="40.5" customHeight="1" thickBot="1">
      <c r="A350" s="136">
        <v>306</v>
      </c>
      <c r="B350" s="137"/>
      <c r="C350" s="127" t="s">
        <v>973</v>
      </c>
      <c r="D350" s="126" t="s">
        <v>35</v>
      </c>
      <c r="E350" s="128">
        <v>23000</v>
      </c>
      <c r="F350" s="129">
        <f t="shared" si="17"/>
        <v>23000</v>
      </c>
      <c r="G350" s="41">
        <v>29900</v>
      </c>
      <c r="H350" s="53">
        <v>28750</v>
      </c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</row>
    <row r="351" spans="1:22" s="51" customFormat="1" ht="38.25" customHeight="1" thickBot="1">
      <c r="A351" s="136">
        <v>307</v>
      </c>
      <c r="B351" s="137"/>
      <c r="C351" s="127" t="s">
        <v>517</v>
      </c>
      <c r="D351" s="126" t="s">
        <v>35</v>
      </c>
      <c r="E351" s="128">
        <v>59000</v>
      </c>
      <c r="F351" s="129">
        <f t="shared" si="17"/>
        <v>59000</v>
      </c>
      <c r="G351" s="41">
        <v>76700</v>
      </c>
      <c r="H351" s="53">
        <v>73750</v>
      </c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</row>
    <row r="352" spans="1:22" s="51" customFormat="1" ht="42.75" customHeight="1" thickBot="1">
      <c r="A352" s="136">
        <v>308</v>
      </c>
      <c r="B352" s="137"/>
      <c r="C352" s="127" t="s">
        <v>515</v>
      </c>
      <c r="D352" s="126" t="s">
        <v>40</v>
      </c>
      <c r="E352" s="128">
        <v>1500</v>
      </c>
      <c r="F352" s="129">
        <f>E352*80%</f>
        <v>1200</v>
      </c>
      <c r="G352" s="41">
        <v>1950</v>
      </c>
      <c r="H352" s="53">
        <v>1875</v>
      </c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</row>
    <row r="353" spans="1:22" s="51" customFormat="1" ht="41.25" customHeight="1" thickBot="1">
      <c r="A353" s="136">
        <v>309</v>
      </c>
      <c r="B353" s="137"/>
      <c r="C353" s="127" t="s">
        <v>522</v>
      </c>
      <c r="D353" s="126" t="s">
        <v>35</v>
      </c>
      <c r="E353" s="128">
        <v>25000</v>
      </c>
      <c r="F353" s="129">
        <f>E353</f>
        <v>25000</v>
      </c>
      <c r="G353" s="41">
        <v>32500</v>
      </c>
      <c r="H353" s="53">
        <v>31250</v>
      </c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</row>
    <row r="354" spans="1:22" s="51" customFormat="1" ht="38.25" customHeight="1" thickBot="1">
      <c r="A354" s="136">
        <v>310</v>
      </c>
      <c r="B354" s="137"/>
      <c r="C354" s="127" t="s">
        <v>523</v>
      </c>
      <c r="D354" s="126" t="s">
        <v>35</v>
      </c>
      <c r="E354" s="128">
        <v>30000</v>
      </c>
      <c r="F354" s="129">
        <f>E354</f>
        <v>30000</v>
      </c>
      <c r="G354" s="41">
        <v>39000</v>
      </c>
      <c r="H354" s="53">
        <v>37500</v>
      </c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</row>
    <row r="355" spans="1:22" s="51" customFormat="1" ht="38.25" customHeight="1" thickBot="1">
      <c r="A355" s="136">
        <v>311</v>
      </c>
      <c r="B355" s="137"/>
      <c r="C355" s="127" t="s">
        <v>974</v>
      </c>
      <c r="D355" s="126" t="s">
        <v>35</v>
      </c>
      <c r="E355" s="128">
        <v>68500</v>
      </c>
      <c r="F355" s="129">
        <v>68500</v>
      </c>
      <c r="G355" s="41">
        <v>89050</v>
      </c>
      <c r="H355" s="53">
        <v>85625</v>
      </c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</row>
    <row r="356" spans="1:22" s="16" customFormat="1" ht="23.25" customHeight="1" thickBot="1">
      <c r="A356" s="136">
        <v>312</v>
      </c>
      <c r="B356" s="137"/>
      <c r="C356" s="147" t="s">
        <v>548</v>
      </c>
      <c r="D356" s="148" t="s">
        <v>35</v>
      </c>
      <c r="E356" s="149">
        <v>205699.98313265544</v>
      </c>
      <c r="F356" s="129">
        <f>E356</f>
        <v>205699.98313265544</v>
      </c>
      <c r="G356" s="41">
        <v>267409.97807245207</v>
      </c>
      <c r="H356" s="53">
        <v>257125</v>
      </c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s="16" customFormat="1" ht="23.25" customHeight="1" thickBot="1">
      <c r="A357" s="136">
        <v>313</v>
      </c>
      <c r="B357" s="137"/>
      <c r="C357" s="147" t="s">
        <v>549</v>
      </c>
      <c r="D357" s="148" t="s">
        <v>35</v>
      </c>
      <c r="E357" s="149">
        <v>71400.39925500841</v>
      </c>
      <c r="F357" s="129">
        <f>E357</f>
        <v>71400.39925500841</v>
      </c>
      <c r="G357" s="41">
        <v>92820.51903151094</v>
      </c>
      <c r="H357" s="53">
        <v>89250</v>
      </c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s="16" customFormat="1" ht="28.5" customHeight="1" thickBot="1">
      <c r="A358" s="136">
        <v>314</v>
      </c>
      <c r="B358" s="137"/>
      <c r="C358" s="147" t="s">
        <v>550</v>
      </c>
      <c r="D358" s="148" t="s">
        <v>35</v>
      </c>
      <c r="E358" s="149">
        <v>69500.17513736134</v>
      </c>
      <c r="F358" s="129">
        <f>E358</f>
        <v>69500.17513736134</v>
      </c>
      <c r="G358" s="41">
        <v>90350.22767856975</v>
      </c>
      <c r="H358" s="53">
        <v>86875</v>
      </c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s="16" customFormat="1" ht="41.25" customHeight="1" thickBot="1">
      <c r="A359" s="136">
        <v>315</v>
      </c>
      <c r="B359" s="137"/>
      <c r="C359" s="147" t="s">
        <v>551</v>
      </c>
      <c r="D359" s="148" t="s">
        <v>35</v>
      </c>
      <c r="E359" s="149">
        <v>40800.01128671708</v>
      </c>
      <c r="F359" s="129">
        <f>E359</f>
        <v>40800.01128671708</v>
      </c>
      <c r="G359" s="41">
        <v>53040.014672732206</v>
      </c>
      <c r="H359" s="53">
        <v>51000</v>
      </c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s="16" customFormat="1" ht="39" customHeight="1" thickBot="1">
      <c r="A360" s="136">
        <v>316</v>
      </c>
      <c r="B360" s="137"/>
      <c r="C360" s="147" t="s">
        <v>552</v>
      </c>
      <c r="D360" s="148" t="s">
        <v>35</v>
      </c>
      <c r="E360" s="149">
        <v>41200.0382720112</v>
      </c>
      <c r="F360" s="129">
        <f>E360</f>
        <v>41200.0382720112</v>
      </c>
      <c r="G360" s="41">
        <v>53560.04975361456</v>
      </c>
      <c r="H360" s="53">
        <v>51500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s="16" customFormat="1" ht="39" customHeight="1" thickBot="1">
      <c r="A361" s="136">
        <v>317</v>
      </c>
      <c r="B361" s="137"/>
      <c r="C361" s="147" t="s">
        <v>553</v>
      </c>
      <c r="D361" s="148" t="s">
        <v>40</v>
      </c>
      <c r="E361" s="149">
        <v>10899.724154364147</v>
      </c>
      <c r="F361" s="129">
        <f>E361*80%</f>
        <v>8719.779323491317</v>
      </c>
      <c r="G361" s="41">
        <v>14169.64140067339</v>
      </c>
      <c r="H361" s="53">
        <v>13625</v>
      </c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16" customFormat="1" ht="39" customHeight="1" thickBot="1">
      <c r="A362" s="136">
        <v>318</v>
      </c>
      <c r="B362" s="137"/>
      <c r="C362" s="147" t="s">
        <v>554</v>
      </c>
      <c r="D362" s="148" t="s">
        <v>40</v>
      </c>
      <c r="E362" s="149">
        <v>8199.820154364148</v>
      </c>
      <c r="F362" s="129">
        <f>E362*80%</f>
        <v>6559.856123491319</v>
      </c>
      <c r="G362" s="41">
        <v>10659.766200673394</v>
      </c>
      <c r="H362" s="53">
        <v>10250</v>
      </c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16" customFormat="1" ht="39" customHeight="1" thickBot="1">
      <c r="A363" s="136">
        <v>319</v>
      </c>
      <c r="B363" s="137"/>
      <c r="C363" s="147" t="s">
        <v>555</v>
      </c>
      <c r="D363" s="148" t="s">
        <v>40</v>
      </c>
      <c r="E363" s="149">
        <v>7500.199301422969</v>
      </c>
      <c r="F363" s="129">
        <f>E363*80%</f>
        <v>6000.159441138376</v>
      </c>
      <c r="G363" s="41">
        <v>9750.25909184986</v>
      </c>
      <c r="H363" s="53">
        <v>9375</v>
      </c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s="16" customFormat="1" ht="39" customHeight="1" thickBot="1">
      <c r="A364" s="136">
        <v>320</v>
      </c>
      <c r="B364" s="137"/>
      <c r="C364" s="147" t="s">
        <v>556</v>
      </c>
      <c r="D364" s="148" t="s">
        <v>40</v>
      </c>
      <c r="E364" s="149">
        <v>7800.197905540617</v>
      </c>
      <c r="F364" s="129">
        <f>E364*80%</f>
        <v>6240.158324432494</v>
      </c>
      <c r="G364" s="41">
        <v>10140.257277202803</v>
      </c>
      <c r="H364" s="53">
        <v>9750</v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s="16" customFormat="1" ht="29.25" customHeight="1" thickBot="1">
      <c r="A365" s="136">
        <v>321</v>
      </c>
      <c r="B365" s="137"/>
      <c r="C365" s="147" t="s">
        <v>557</v>
      </c>
      <c r="D365" s="148" t="s">
        <v>35</v>
      </c>
      <c r="E365" s="149">
        <v>190899.8941984818</v>
      </c>
      <c r="F365" s="129">
        <f>E365</f>
        <v>190899.8941984818</v>
      </c>
      <c r="G365" s="41">
        <v>248169.86245802636</v>
      </c>
      <c r="H365" s="53">
        <v>238625</v>
      </c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s="7" customFormat="1" ht="29.25" customHeight="1" thickBot="1">
      <c r="A366" s="219" t="s">
        <v>503</v>
      </c>
      <c r="B366" s="220"/>
      <c r="C366" s="220"/>
      <c r="D366" s="220"/>
      <c r="E366" s="220"/>
      <c r="F366" s="220"/>
      <c r="G366" s="220"/>
      <c r="H366" s="22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1:22" s="16" customFormat="1" ht="24" customHeight="1" thickBot="1">
      <c r="A367" s="136">
        <v>322</v>
      </c>
      <c r="B367" s="137"/>
      <c r="C367" s="127" t="s">
        <v>216</v>
      </c>
      <c r="D367" s="137" t="s">
        <v>20</v>
      </c>
      <c r="E367" s="128">
        <v>5999.800579885912</v>
      </c>
      <c r="F367" s="129">
        <f>E367*80%</f>
        <v>4799.84046390873</v>
      </c>
      <c r="G367" s="41">
        <v>7799.740753851686</v>
      </c>
      <c r="H367" s="53">
        <v>7500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s="16" customFormat="1" ht="21.75" customHeight="1" thickBot="1">
      <c r="A368" s="136">
        <v>323</v>
      </c>
      <c r="B368" s="137"/>
      <c r="C368" s="127" t="s">
        <v>217</v>
      </c>
      <c r="D368" s="137" t="s">
        <v>20</v>
      </c>
      <c r="E368" s="128">
        <v>1800.1313166984125</v>
      </c>
      <c r="F368" s="129">
        <f aca="true" t="shared" si="18" ref="F368:F427">E368*80%</f>
        <v>1440.1050533587302</v>
      </c>
      <c r="G368" s="41">
        <v>2340.1707117079363</v>
      </c>
      <c r="H368" s="53">
        <v>2250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s="16" customFormat="1" ht="21.75" customHeight="1" thickBot="1">
      <c r="A369" s="136">
        <v>324</v>
      </c>
      <c r="B369" s="137"/>
      <c r="C369" s="127" t="s">
        <v>218</v>
      </c>
      <c r="D369" s="137" t="s">
        <v>20</v>
      </c>
      <c r="E369" s="128">
        <v>1200.0745484243696</v>
      </c>
      <c r="F369" s="129">
        <f t="shared" si="18"/>
        <v>960.0596387394958</v>
      </c>
      <c r="G369" s="41">
        <v>1560.0969129516805</v>
      </c>
      <c r="H369" s="53">
        <v>1500</v>
      </c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s="16" customFormat="1" ht="21.75" customHeight="1" thickBot="1">
      <c r="A370" s="136">
        <v>325</v>
      </c>
      <c r="B370" s="137"/>
      <c r="C370" s="127" t="s">
        <v>219</v>
      </c>
      <c r="D370" s="137" t="s">
        <v>20</v>
      </c>
      <c r="E370" s="128">
        <v>799.9700440967554</v>
      </c>
      <c r="F370" s="129">
        <f t="shared" si="18"/>
        <v>639.9760352774043</v>
      </c>
      <c r="G370" s="41">
        <v>1039.9610573257821</v>
      </c>
      <c r="H370" s="53">
        <v>1000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s="16" customFormat="1" ht="21.75" customHeight="1" thickBot="1">
      <c r="A371" s="136">
        <v>326</v>
      </c>
      <c r="B371" s="137"/>
      <c r="C371" s="127" t="s">
        <v>220</v>
      </c>
      <c r="D371" s="137" t="s">
        <v>20</v>
      </c>
      <c r="E371" s="128">
        <v>1299.695884369456</v>
      </c>
      <c r="F371" s="129">
        <f t="shared" si="18"/>
        <v>1039.7567074955648</v>
      </c>
      <c r="G371" s="41">
        <v>1689.6046496802928</v>
      </c>
      <c r="H371" s="53">
        <v>1625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s="23" customFormat="1" ht="21.75" customHeight="1" thickBot="1">
      <c r="A372" s="136">
        <v>327</v>
      </c>
      <c r="B372" s="137"/>
      <c r="C372" s="127" t="s">
        <v>221</v>
      </c>
      <c r="D372" s="137" t="s">
        <v>20</v>
      </c>
      <c r="E372" s="128">
        <v>5999.511227461191</v>
      </c>
      <c r="F372" s="129">
        <f t="shared" si="18"/>
        <v>4799.608981968953</v>
      </c>
      <c r="G372" s="41">
        <v>7800</v>
      </c>
      <c r="H372" s="53">
        <v>7500</v>
      </c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</row>
    <row r="373" spans="1:22" s="23" customFormat="1" ht="21.75" customHeight="1" thickBot="1">
      <c r="A373" s="136">
        <v>328</v>
      </c>
      <c r="B373" s="137"/>
      <c r="C373" s="127" t="s">
        <v>222</v>
      </c>
      <c r="D373" s="137" t="s">
        <v>20</v>
      </c>
      <c r="E373" s="128">
        <v>949.6476163629202</v>
      </c>
      <c r="F373" s="129">
        <f t="shared" si="18"/>
        <v>759.7180930903362</v>
      </c>
      <c r="G373" s="41">
        <v>1234.5419012717962</v>
      </c>
      <c r="H373" s="53">
        <v>1187.5</v>
      </c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</row>
    <row r="374" spans="1:22" s="16" customFormat="1" ht="21.75" customHeight="1" thickBot="1">
      <c r="A374" s="136">
        <v>329</v>
      </c>
      <c r="B374" s="137"/>
      <c r="C374" s="127" t="s">
        <v>223</v>
      </c>
      <c r="D374" s="137" t="s">
        <v>20</v>
      </c>
      <c r="E374" s="128">
        <v>1500.2659667985527</v>
      </c>
      <c r="F374" s="129">
        <f t="shared" si="18"/>
        <v>1200.212773438842</v>
      </c>
      <c r="G374" s="41">
        <v>1950.3457568381184</v>
      </c>
      <c r="H374" s="53">
        <v>1875</v>
      </c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16" customFormat="1" ht="35.25" customHeight="1" thickBot="1">
      <c r="A375" s="136">
        <v>330</v>
      </c>
      <c r="B375" s="137"/>
      <c r="C375" s="127" t="s">
        <v>224</v>
      </c>
      <c r="D375" s="137" t="s">
        <v>20</v>
      </c>
      <c r="E375" s="128">
        <v>1599.5209178242299</v>
      </c>
      <c r="F375" s="129">
        <f t="shared" si="18"/>
        <v>1279.616734259384</v>
      </c>
      <c r="G375" s="41">
        <v>2080</v>
      </c>
      <c r="H375" s="53">
        <v>2000</v>
      </c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s="16" customFormat="1" ht="21.75" customHeight="1" thickBot="1">
      <c r="A376" s="136">
        <v>331</v>
      </c>
      <c r="B376" s="137"/>
      <c r="C376" s="127" t="s">
        <v>225</v>
      </c>
      <c r="D376" s="137" t="s">
        <v>20</v>
      </c>
      <c r="E376" s="128">
        <v>749.6351421031748</v>
      </c>
      <c r="F376" s="129">
        <f t="shared" si="18"/>
        <v>599.7081136825399</v>
      </c>
      <c r="G376" s="41">
        <v>974.5256847341273</v>
      </c>
      <c r="H376" s="53">
        <v>937.5</v>
      </c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16" customFormat="1" ht="21.75" customHeight="1" thickBot="1">
      <c r="A377" s="136">
        <v>332</v>
      </c>
      <c r="B377" s="137"/>
      <c r="C377" s="127" t="s">
        <v>532</v>
      </c>
      <c r="D377" s="137" t="s">
        <v>20</v>
      </c>
      <c r="E377" s="128">
        <v>899.5871310924371</v>
      </c>
      <c r="F377" s="129">
        <f t="shared" si="18"/>
        <v>719.6697048739497</v>
      </c>
      <c r="G377" s="41">
        <v>1170</v>
      </c>
      <c r="H377" s="53">
        <v>1125</v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16" customFormat="1" ht="27.75" customHeight="1" thickBot="1">
      <c r="A378" s="136">
        <v>333</v>
      </c>
      <c r="B378" s="137"/>
      <c r="C378" s="127" t="s">
        <v>226</v>
      </c>
      <c r="D378" s="137" t="s">
        <v>20</v>
      </c>
      <c r="E378" s="128">
        <v>1399.900966927521</v>
      </c>
      <c r="F378" s="129">
        <f t="shared" si="18"/>
        <v>1119.9207735420168</v>
      </c>
      <c r="G378" s="41">
        <v>1819.8712570057774</v>
      </c>
      <c r="H378" s="53">
        <v>1750</v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16" customFormat="1" ht="21.75" customHeight="1" thickBot="1">
      <c r="A379" s="136">
        <v>334</v>
      </c>
      <c r="B379" s="137"/>
      <c r="C379" s="127" t="s">
        <v>227</v>
      </c>
      <c r="D379" s="137" t="s">
        <v>20</v>
      </c>
      <c r="E379" s="128">
        <v>900.0277850140055</v>
      </c>
      <c r="F379" s="129">
        <f t="shared" si="18"/>
        <v>720.0222280112044</v>
      </c>
      <c r="G379" s="41">
        <v>1170.0361205182073</v>
      </c>
      <c r="H379" s="53">
        <v>1125</v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16" customFormat="1" ht="21.75" customHeight="1" thickBot="1">
      <c r="A380" s="136">
        <v>335</v>
      </c>
      <c r="B380" s="137"/>
      <c r="C380" s="127" t="s">
        <v>228</v>
      </c>
      <c r="D380" s="137" t="s">
        <v>20</v>
      </c>
      <c r="E380" s="128">
        <v>1300.2433310617412</v>
      </c>
      <c r="F380" s="129">
        <f t="shared" si="18"/>
        <v>1040.194664849393</v>
      </c>
      <c r="G380" s="41">
        <v>1690.3163303802635</v>
      </c>
      <c r="H380" s="53">
        <v>1625</v>
      </c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16" customFormat="1" ht="21.75" customHeight="1" thickBot="1">
      <c r="A381" s="136">
        <v>336</v>
      </c>
      <c r="B381" s="137"/>
      <c r="C381" s="127" t="s">
        <v>533</v>
      </c>
      <c r="D381" s="137" t="s">
        <v>20</v>
      </c>
      <c r="E381" s="128">
        <v>3500.079481232493</v>
      </c>
      <c r="F381" s="129">
        <f t="shared" si="18"/>
        <v>2800.0635849859946</v>
      </c>
      <c r="G381" s="41">
        <v>4550.103325602241</v>
      </c>
      <c r="H381" s="53">
        <v>4375</v>
      </c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16" customFormat="1" ht="21.75" customHeight="1" thickBot="1">
      <c r="A382" s="136">
        <v>337</v>
      </c>
      <c r="B382" s="137"/>
      <c r="C382" s="127" t="s">
        <v>229</v>
      </c>
      <c r="D382" s="137" t="s">
        <v>20</v>
      </c>
      <c r="E382" s="128">
        <v>1100.012144170168</v>
      </c>
      <c r="F382" s="129">
        <f t="shared" si="18"/>
        <v>880.0097153361345</v>
      </c>
      <c r="G382" s="41">
        <v>1430.0157874212186</v>
      </c>
      <c r="H382" s="53">
        <v>1375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16" customFormat="1" ht="21.75" customHeight="1" thickBot="1">
      <c r="A383" s="136">
        <v>338</v>
      </c>
      <c r="B383" s="137"/>
      <c r="C383" s="127" t="s">
        <v>230</v>
      </c>
      <c r="D383" s="137" t="s">
        <v>20</v>
      </c>
      <c r="E383" s="128">
        <v>1000.0307897344771</v>
      </c>
      <c r="F383" s="129">
        <f t="shared" si="18"/>
        <v>800.0246317875817</v>
      </c>
      <c r="G383" s="41">
        <v>1300.0400266548204</v>
      </c>
      <c r="H383" s="53">
        <v>1250</v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16" customFormat="1" ht="21.75" customHeight="1" thickBot="1">
      <c r="A384" s="136">
        <v>339</v>
      </c>
      <c r="B384" s="137"/>
      <c r="C384" s="127" t="s">
        <v>231</v>
      </c>
      <c r="D384" s="137" t="s">
        <v>20</v>
      </c>
      <c r="E384" s="128">
        <v>950.287849843896</v>
      </c>
      <c r="F384" s="129">
        <f t="shared" si="18"/>
        <v>760.2302798751168</v>
      </c>
      <c r="G384" s="41">
        <v>1235.3742047970647</v>
      </c>
      <c r="H384" s="53">
        <v>1187.5</v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16" customFormat="1" ht="21.75" customHeight="1" thickBot="1">
      <c r="A385" s="136">
        <v>340</v>
      </c>
      <c r="B385" s="137"/>
      <c r="C385" s="127" t="s">
        <v>232</v>
      </c>
      <c r="D385" s="137" t="s">
        <v>20</v>
      </c>
      <c r="E385" s="128">
        <v>949.5473157344189</v>
      </c>
      <c r="F385" s="129">
        <f t="shared" si="18"/>
        <v>759.6378525875352</v>
      </c>
      <c r="G385" s="41">
        <v>1235</v>
      </c>
      <c r="H385" s="53">
        <v>1187.5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16" customFormat="1" ht="21.75" customHeight="1" thickBot="1">
      <c r="A386" s="136">
        <v>341</v>
      </c>
      <c r="B386" s="137"/>
      <c r="C386" s="127" t="s">
        <v>233</v>
      </c>
      <c r="D386" s="137" t="s">
        <v>20</v>
      </c>
      <c r="E386" s="128">
        <v>950.361867186041</v>
      </c>
      <c r="F386" s="129">
        <f t="shared" si="18"/>
        <v>760.2894937488328</v>
      </c>
      <c r="G386" s="41">
        <v>1235.4704273418533</v>
      </c>
      <c r="H386" s="53">
        <v>1187.5</v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16" customFormat="1" ht="21.75" customHeight="1" thickBot="1">
      <c r="A387" s="136">
        <v>342</v>
      </c>
      <c r="B387" s="137"/>
      <c r="C387" s="127" t="s">
        <v>534</v>
      </c>
      <c r="D387" s="137" t="s">
        <v>20</v>
      </c>
      <c r="E387" s="128">
        <v>950.287849843896</v>
      </c>
      <c r="F387" s="129">
        <f t="shared" si="18"/>
        <v>760.2302798751168</v>
      </c>
      <c r="G387" s="41">
        <v>1235.3742047970647</v>
      </c>
      <c r="H387" s="53">
        <v>1187.5</v>
      </c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16" customFormat="1" ht="21.75" customHeight="1" thickBot="1">
      <c r="A388" s="136">
        <v>343</v>
      </c>
      <c r="B388" s="137"/>
      <c r="C388" s="127" t="s">
        <v>234</v>
      </c>
      <c r="D388" s="137" t="s">
        <v>20</v>
      </c>
      <c r="E388" s="128">
        <v>950.361867186041</v>
      </c>
      <c r="F388" s="129">
        <f t="shared" si="18"/>
        <v>760.2894937488328</v>
      </c>
      <c r="G388" s="41">
        <v>1235.4704273418533</v>
      </c>
      <c r="H388" s="53">
        <v>1187.5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16" customFormat="1" ht="21.75" customHeight="1" thickBot="1">
      <c r="A389" s="136">
        <v>344</v>
      </c>
      <c r="B389" s="137"/>
      <c r="C389" s="127" t="s">
        <v>235</v>
      </c>
      <c r="D389" s="137" t="s">
        <v>20</v>
      </c>
      <c r="E389" s="128">
        <v>950.361867186041</v>
      </c>
      <c r="F389" s="129">
        <f t="shared" si="18"/>
        <v>760.2894937488328</v>
      </c>
      <c r="G389" s="41">
        <v>1235.4704273418533</v>
      </c>
      <c r="H389" s="53">
        <v>1187.5</v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s="16" customFormat="1" ht="21.75" customHeight="1" thickBot="1">
      <c r="A390" s="136">
        <v>345</v>
      </c>
      <c r="B390" s="137"/>
      <c r="C390" s="127" t="s">
        <v>236</v>
      </c>
      <c r="D390" s="137" t="s">
        <v>20</v>
      </c>
      <c r="E390" s="128">
        <v>949.7535924070671</v>
      </c>
      <c r="F390" s="129">
        <f t="shared" si="18"/>
        <v>759.8028739256538</v>
      </c>
      <c r="G390" s="41">
        <v>1234.6796701291873</v>
      </c>
      <c r="H390" s="53">
        <v>1187.5</v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16" customFormat="1" ht="37.5" customHeight="1" thickBot="1">
      <c r="A391" s="136">
        <v>346</v>
      </c>
      <c r="B391" s="137"/>
      <c r="C391" s="127" t="s">
        <v>237</v>
      </c>
      <c r="D391" s="137" t="s">
        <v>20</v>
      </c>
      <c r="E391" s="128">
        <v>950.1303370725375</v>
      </c>
      <c r="F391" s="129">
        <f t="shared" si="18"/>
        <v>760.10426965803</v>
      </c>
      <c r="G391" s="41">
        <v>1235.1694381942987</v>
      </c>
      <c r="H391" s="53">
        <v>1187.5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16" customFormat="1" ht="27.75" customHeight="1" thickBot="1">
      <c r="A392" s="136">
        <v>347</v>
      </c>
      <c r="B392" s="137"/>
      <c r="C392" s="127" t="s">
        <v>238</v>
      </c>
      <c r="D392" s="137" t="s">
        <v>20</v>
      </c>
      <c r="E392" s="128">
        <v>1249.5587385653012</v>
      </c>
      <c r="F392" s="129">
        <f t="shared" si="18"/>
        <v>999.646990852241</v>
      </c>
      <c r="G392" s="41">
        <v>1625</v>
      </c>
      <c r="H392" s="53">
        <v>1562.5</v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16" customFormat="1" ht="21.75" customHeight="1" thickBot="1">
      <c r="A393" s="136">
        <v>348</v>
      </c>
      <c r="B393" s="137"/>
      <c r="C393" s="127" t="s">
        <v>239</v>
      </c>
      <c r="D393" s="137" t="s">
        <v>20</v>
      </c>
      <c r="E393" s="128">
        <v>1800.080549964986</v>
      </c>
      <c r="F393" s="129">
        <f t="shared" si="18"/>
        <v>1440.0644399719888</v>
      </c>
      <c r="G393" s="41">
        <v>2340.104714954482</v>
      </c>
      <c r="H393" s="53">
        <v>2250</v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16" customFormat="1" ht="30.75" customHeight="1" thickBot="1">
      <c r="A394" s="136">
        <v>349</v>
      </c>
      <c r="B394" s="137"/>
      <c r="C394" s="127" t="s">
        <v>240</v>
      </c>
      <c r="D394" s="137" t="s">
        <v>20</v>
      </c>
      <c r="E394" s="128">
        <v>1799.5359681407567</v>
      </c>
      <c r="F394" s="129">
        <f t="shared" si="18"/>
        <v>1439.6287745126056</v>
      </c>
      <c r="G394" s="41">
        <v>2340</v>
      </c>
      <c r="H394" s="53">
        <v>2250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16" customFormat="1" ht="24" customHeight="1" thickBot="1">
      <c r="A395" s="136">
        <v>350</v>
      </c>
      <c r="B395" s="137"/>
      <c r="C395" s="127" t="s">
        <v>241</v>
      </c>
      <c r="D395" s="137" t="s">
        <v>20</v>
      </c>
      <c r="E395" s="128">
        <v>949.7002114081466</v>
      </c>
      <c r="F395" s="129">
        <f t="shared" si="18"/>
        <v>759.7601691265173</v>
      </c>
      <c r="G395" s="41">
        <v>1234.6102748305907</v>
      </c>
      <c r="H395" s="53">
        <v>1187.5</v>
      </c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16" customFormat="1" ht="34.5" customHeight="1" thickBot="1">
      <c r="A396" s="136">
        <v>351</v>
      </c>
      <c r="B396" s="137"/>
      <c r="C396" s="127" t="s">
        <v>242</v>
      </c>
      <c r="D396" s="137" t="s">
        <v>20</v>
      </c>
      <c r="E396" s="128">
        <v>1200.3699873403946</v>
      </c>
      <c r="F396" s="129">
        <f t="shared" si="18"/>
        <v>960.2959898723157</v>
      </c>
      <c r="G396" s="41">
        <v>1560.480983542513</v>
      </c>
      <c r="H396" s="53">
        <v>1500</v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s="16" customFormat="1" ht="24" customHeight="1" thickBot="1">
      <c r="A397" s="136">
        <v>352</v>
      </c>
      <c r="B397" s="137"/>
      <c r="C397" s="127" t="s">
        <v>243</v>
      </c>
      <c r="D397" s="137" t="s">
        <v>20</v>
      </c>
      <c r="E397" s="128">
        <v>1199.6101526960783</v>
      </c>
      <c r="F397" s="129">
        <f t="shared" si="18"/>
        <v>959.6881221568627</v>
      </c>
      <c r="G397" s="41">
        <v>1559.4931985049018</v>
      </c>
      <c r="H397" s="53">
        <v>1500</v>
      </c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s="16" customFormat="1" ht="25.5" customHeight="1" thickBot="1">
      <c r="A398" s="136">
        <v>353</v>
      </c>
      <c r="B398" s="137"/>
      <c r="C398" s="127" t="s">
        <v>244</v>
      </c>
      <c r="D398" s="137" t="s">
        <v>20</v>
      </c>
      <c r="E398" s="128">
        <v>1900.4908264338233</v>
      </c>
      <c r="F398" s="129">
        <f t="shared" si="18"/>
        <v>1520.3926611470588</v>
      </c>
      <c r="G398" s="41">
        <v>2470</v>
      </c>
      <c r="H398" s="53">
        <v>2375</v>
      </c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s="16" customFormat="1" ht="33" customHeight="1" thickBot="1">
      <c r="A399" s="136">
        <v>354</v>
      </c>
      <c r="B399" s="137"/>
      <c r="C399" s="127" t="s">
        <v>245</v>
      </c>
      <c r="D399" s="137" t="s">
        <v>20</v>
      </c>
      <c r="E399" s="128">
        <v>950.287849843896</v>
      </c>
      <c r="F399" s="129">
        <f t="shared" si="18"/>
        <v>760.2302798751168</v>
      </c>
      <c r="G399" s="41">
        <v>1235.3742047970647</v>
      </c>
      <c r="H399" s="53">
        <v>1187.5</v>
      </c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s="16" customFormat="1" ht="38.25" customHeight="1" thickBot="1">
      <c r="A400" s="136">
        <v>355</v>
      </c>
      <c r="B400" s="137"/>
      <c r="C400" s="127" t="s">
        <v>246</v>
      </c>
      <c r="D400" s="137" t="s">
        <v>20</v>
      </c>
      <c r="E400" s="128">
        <v>1100.2119071802053</v>
      </c>
      <c r="F400" s="129">
        <f t="shared" si="18"/>
        <v>880.1695257441643</v>
      </c>
      <c r="G400" s="41">
        <v>1430.275479334267</v>
      </c>
      <c r="H400" s="53">
        <v>1375</v>
      </c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16" customFormat="1" ht="29.25" customHeight="1" thickBot="1">
      <c r="A401" s="136">
        <v>356</v>
      </c>
      <c r="B401" s="137"/>
      <c r="C401" s="127" t="s">
        <v>247</v>
      </c>
      <c r="D401" s="137" t="s">
        <v>20</v>
      </c>
      <c r="E401" s="128">
        <v>949.7535924070671</v>
      </c>
      <c r="F401" s="129">
        <f t="shared" si="18"/>
        <v>759.8028739256538</v>
      </c>
      <c r="G401" s="41">
        <v>1234.6796701291873</v>
      </c>
      <c r="H401" s="53">
        <v>1187.5</v>
      </c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16" customFormat="1" ht="36" customHeight="1" thickBot="1">
      <c r="A402" s="136">
        <v>357</v>
      </c>
      <c r="B402" s="137"/>
      <c r="C402" s="127" t="s">
        <v>248</v>
      </c>
      <c r="D402" s="137" t="s">
        <v>20</v>
      </c>
      <c r="E402" s="128">
        <v>1199.538401423611</v>
      </c>
      <c r="F402" s="129">
        <f t="shared" si="18"/>
        <v>959.6307211388889</v>
      </c>
      <c r="G402" s="41">
        <v>1560</v>
      </c>
      <c r="H402" s="53">
        <v>1500</v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16" customFormat="1" ht="39" customHeight="1" thickBot="1">
      <c r="A403" s="136">
        <v>358</v>
      </c>
      <c r="B403" s="137"/>
      <c r="C403" s="127" t="s">
        <v>249</v>
      </c>
      <c r="D403" s="137" t="s">
        <v>20</v>
      </c>
      <c r="E403" s="128">
        <v>1200.3699873403946</v>
      </c>
      <c r="F403" s="129">
        <f t="shared" si="18"/>
        <v>960.2959898723157</v>
      </c>
      <c r="G403" s="41">
        <v>1560.480983542513</v>
      </c>
      <c r="H403" s="53">
        <v>1500</v>
      </c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16" customFormat="1" ht="36" customHeight="1" thickBot="1">
      <c r="A404" s="136">
        <v>359</v>
      </c>
      <c r="B404" s="137"/>
      <c r="C404" s="127" t="s">
        <v>250</v>
      </c>
      <c r="D404" s="137" t="s">
        <v>20</v>
      </c>
      <c r="E404" s="128">
        <v>2400.129643934057</v>
      </c>
      <c r="F404" s="129">
        <f t="shared" si="18"/>
        <v>1920.1037151472458</v>
      </c>
      <c r="G404" s="41">
        <v>3120.1685371142744</v>
      </c>
      <c r="H404" s="53">
        <v>3000</v>
      </c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16" customFormat="1" ht="27" customHeight="1" thickBot="1">
      <c r="A405" s="136">
        <v>360</v>
      </c>
      <c r="B405" s="137"/>
      <c r="C405" s="127" t="s">
        <v>535</v>
      </c>
      <c r="D405" s="137" t="s">
        <v>20</v>
      </c>
      <c r="E405" s="128">
        <v>1199.7837503151259</v>
      </c>
      <c r="F405" s="129">
        <f t="shared" si="18"/>
        <v>959.8270002521008</v>
      </c>
      <c r="G405" s="41">
        <v>1559.7188754096637</v>
      </c>
      <c r="H405" s="53">
        <v>1500</v>
      </c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16" customFormat="1" ht="25.5" customHeight="1" thickBot="1">
      <c r="A406" s="136">
        <v>361</v>
      </c>
      <c r="B406" s="137"/>
      <c r="C406" s="127" t="s">
        <v>251</v>
      </c>
      <c r="D406" s="137" t="s">
        <v>20</v>
      </c>
      <c r="E406" s="128">
        <v>1999.6227433823528</v>
      </c>
      <c r="F406" s="129">
        <f t="shared" si="18"/>
        <v>1599.6981947058823</v>
      </c>
      <c r="G406" s="41">
        <v>2599.5095663970587</v>
      </c>
      <c r="H406" s="53">
        <v>2500</v>
      </c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16" customFormat="1" ht="27" customHeight="1" thickBot="1">
      <c r="A407" s="136">
        <v>362</v>
      </c>
      <c r="B407" s="137"/>
      <c r="C407" s="127" t="s">
        <v>252</v>
      </c>
      <c r="D407" s="137" t="s">
        <v>20</v>
      </c>
      <c r="E407" s="128">
        <v>3800.135356768499</v>
      </c>
      <c r="F407" s="129">
        <f t="shared" si="18"/>
        <v>3040.1082854147994</v>
      </c>
      <c r="G407" s="41">
        <v>4940.175963799049</v>
      </c>
      <c r="H407" s="53">
        <v>4750</v>
      </c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16" customFormat="1" ht="21" customHeight="1" thickBot="1">
      <c r="A408" s="136">
        <v>363</v>
      </c>
      <c r="B408" s="137"/>
      <c r="C408" s="127" t="s">
        <v>253</v>
      </c>
      <c r="D408" s="137" t="s">
        <v>20</v>
      </c>
      <c r="E408" s="128">
        <v>3000.335539431606</v>
      </c>
      <c r="F408" s="129">
        <f t="shared" si="18"/>
        <v>2400.268431545285</v>
      </c>
      <c r="G408" s="41">
        <v>3900.4362012610877</v>
      </c>
      <c r="H408" s="53">
        <v>3750</v>
      </c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16" customFormat="1" ht="21" customHeight="1" thickBot="1">
      <c r="A409" s="136">
        <v>364</v>
      </c>
      <c r="B409" s="137"/>
      <c r="C409" s="127" t="s">
        <v>638</v>
      </c>
      <c r="D409" s="137" t="s">
        <v>482</v>
      </c>
      <c r="E409" s="128">
        <v>2800</v>
      </c>
      <c r="F409" s="129">
        <f t="shared" si="18"/>
        <v>2240</v>
      </c>
      <c r="G409" s="41">
        <v>3640</v>
      </c>
      <c r="H409" s="53">
        <v>3500</v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16" customFormat="1" ht="21" customHeight="1" thickBot="1">
      <c r="A410" s="136">
        <v>365</v>
      </c>
      <c r="B410" s="137"/>
      <c r="C410" s="127" t="s">
        <v>254</v>
      </c>
      <c r="D410" s="137" t="s">
        <v>20</v>
      </c>
      <c r="E410" s="128">
        <v>900.0758566013071</v>
      </c>
      <c r="F410" s="129">
        <f t="shared" si="18"/>
        <v>720.0606852810457</v>
      </c>
      <c r="G410" s="41">
        <v>1170.0986135816993</v>
      </c>
      <c r="H410" s="53">
        <v>1125</v>
      </c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16" customFormat="1" ht="21" customHeight="1" thickBot="1">
      <c r="A411" s="136">
        <v>366</v>
      </c>
      <c r="B411" s="137"/>
      <c r="C411" s="127" t="s">
        <v>255</v>
      </c>
      <c r="D411" s="137" t="s">
        <v>20</v>
      </c>
      <c r="E411" s="128">
        <v>1150.2812441151962</v>
      </c>
      <c r="F411" s="129">
        <f t="shared" si="18"/>
        <v>920.224995292157</v>
      </c>
      <c r="G411" s="41">
        <v>1495.365617349755</v>
      </c>
      <c r="H411" s="53">
        <v>1437.5</v>
      </c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16" customFormat="1" ht="35.25" customHeight="1" thickBot="1">
      <c r="A412" s="136">
        <v>367</v>
      </c>
      <c r="B412" s="137"/>
      <c r="C412" s="127" t="s">
        <v>536</v>
      </c>
      <c r="D412" s="137" t="s">
        <v>20</v>
      </c>
      <c r="E412" s="128">
        <v>1099.58363050887</v>
      </c>
      <c r="F412" s="129">
        <f t="shared" si="18"/>
        <v>879.6669044070961</v>
      </c>
      <c r="G412" s="41">
        <v>1429.4587196615312</v>
      </c>
      <c r="H412" s="53">
        <v>1375</v>
      </c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16" customFormat="1" ht="38.25" customHeight="1" thickBot="1">
      <c r="A413" s="136">
        <v>368</v>
      </c>
      <c r="B413" s="137"/>
      <c r="C413" s="127" t="s">
        <v>256</v>
      </c>
      <c r="D413" s="137" t="s">
        <v>20</v>
      </c>
      <c r="E413" s="128">
        <v>1249.515569491859</v>
      </c>
      <c r="F413" s="129">
        <f t="shared" si="18"/>
        <v>999.6124555934872</v>
      </c>
      <c r="G413" s="41">
        <v>1624.3702403394168</v>
      </c>
      <c r="H413" s="53">
        <v>1562.5</v>
      </c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16" customFormat="1" ht="36.75" customHeight="1" thickBot="1">
      <c r="A414" s="136">
        <v>369</v>
      </c>
      <c r="B414" s="137"/>
      <c r="C414" s="127" t="s">
        <v>257</v>
      </c>
      <c r="D414" s="137" t="s">
        <v>20</v>
      </c>
      <c r="E414" s="128">
        <v>1299.5361922715335</v>
      </c>
      <c r="F414" s="129">
        <f t="shared" si="18"/>
        <v>1039.6289538172268</v>
      </c>
      <c r="G414" s="41">
        <v>1689.3970499529937</v>
      </c>
      <c r="H414" s="53">
        <v>1625</v>
      </c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16" customFormat="1" ht="32.25" customHeight="1" thickBot="1">
      <c r="A415" s="136">
        <v>370</v>
      </c>
      <c r="B415" s="137"/>
      <c r="C415" s="127" t="s">
        <v>258</v>
      </c>
      <c r="D415" s="137" t="s">
        <v>20</v>
      </c>
      <c r="E415" s="128">
        <v>950.2416750256768</v>
      </c>
      <c r="F415" s="129">
        <f t="shared" si="18"/>
        <v>760.1933400205415</v>
      </c>
      <c r="G415" s="41">
        <v>1235.31417753338</v>
      </c>
      <c r="H415" s="53">
        <v>1187.5</v>
      </c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16" customFormat="1" ht="27" customHeight="1" thickBot="1">
      <c r="A416" s="136">
        <v>371</v>
      </c>
      <c r="B416" s="137"/>
      <c r="C416" s="127" t="s">
        <v>259</v>
      </c>
      <c r="D416" s="137" t="s">
        <v>20</v>
      </c>
      <c r="E416" s="128">
        <v>649.8987193948412</v>
      </c>
      <c r="F416" s="129">
        <f t="shared" si="18"/>
        <v>519.9189755158731</v>
      </c>
      <c r="G416" s="41">
        <v>844.8683352132937</v>
      </c>
      <c r="H416" s="53">
        <v>812.5</v>
      </c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16" customFormat="1" ht="36.75" customHeight="1" thickBot="1">
      <c r="A417" s="136">
        <v>372</v>
      </c>
      <c r="B417" s="137"/>
      <c r="C417" s="127" t="s">
        <v>260</v>
      </c>
      <c r="D417" s="137" t="s">
        <v>20</v>
      </c>
      <c r="E417" s="128">
        <v>2349.6271743055554</v>
      </c>
      <c r="F417" s="129">
        <f t="shared" si="18"/>
        <v>1879.7017394444445</v>
      </c>
      <c r="G417" s="41">
        <v>3054.515326597222</v>
      </c>
      <c r="H417" s="53">
        <v>2937.5</v>
      </c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16" customFormat="1" ht="27" customHeight="1" thickBot="1">
      <c r="A418" s="136">
        <v>373</v>
      </c>
      <c r="B418" s="137"/>
      <c r="C418" s="127" t="s">
        <v>261</v>
      </c>
      <c r="D418" s="137" t="s">
        <v>20</v>
      </c>
      <c r="E418" s="128">
        <v>1300.0261922715335</v>
      </c>
      <c r="F418" s="129">
        <f t="shared" si="18"/>
        <v>1040.0209538172269</v>
      </c>
      <c r="G418" s="41">
        <v>1690.0340499529937</v>
      </c>
      <c r="H418" s="53">
        <v>1625</v>
      </c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16" customFormat="1" ht="21" customHeight="1" thickBot="1">
      <c r="A419" s="136">
        <v>374</v>
      </c>
      <c r="B419" s="137"/>
      <c r="C419" s="127" t="s">
        <v>262</v>
      </c>
      <c r="D419" s="137" t="s">
        <v>20</v>
      </c>
      <c r="E419" s="128">
        <v>700.2042205345472</v>
      </c>
      <c r="F419" s="129">
        <f t="shared" si="18"/>
        <v>560.1633764276378</v>
      </c>
      <c r="G419" s="41">
        <v>910.2654866949114</v>
      </c>
      <c r="H419" s="53">
        <v>875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16" customFormat="1" ht="21" customHeight="1" thickBot="1">
      <c r="A420" s="136">
        <v>375</v>
      </c>
      <c r="B420" s="137"/>
      <c r="C420" s="127" t="s">
        <v>263</v>
      </c>
      <c r="D420" s="137" t="s">
        <v>20</v>
      </c>
      <c r="E420" s="128">
        <v>1000.261105853875</v>
      </c>
      <c r="F420" s="129">
        <f t="shared" si="18"/>
        <v>800.2088846831001</v>
      </c>
      <c r="G420" s="41">
        <v>1300.3394376100375</v>
      </c>
      <c r="H420" s="53">
        <v>1250</v>
      </c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16" customFormat="1" ht="21" customHeight="1" thickBot="1">
      <c r="A421" s="136">
        <v>376</v>
      </c>
      <c r="B421" s="137"/>
      <c r="C421" s="127" t="s">
        <v>264</v>
      </c>
      <c r="D421" s="137" t="s">
        <v>20</v>
      </c>
      <c r="E421" s="128">
        <v>1199.7356522058822</v>
      </c>
      <c r="F421" s="129">
        <f t="shared" si="18"/>
        <v>959.7885217647058</v>
      </c>
      <c r="G421" s="41">
        <v>1559.656347867647</v>
      </c>
      <c r="H421" s="53">
        <v>1500</v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16" customFormat="1" ht="25.5" customHeight="1" thickBot="1">
      <c r="A422" s="136">
        <v>377</v>
      </c>
      <c r="B422" s="137"/>
      <c r="C422" s="127" t="s">
        <v>265</v>
      </c>
      <c r="D422" s="137" t="s">
        <v>20</v>
      </c>
      <c r="E422" s="128">
        <v>1350.0619799111519</v>
      </c>
      <c r="F422" s="129">
        <f t="shared" si="18"/>
        <v>1080.0495839289215</v>
      </c>
      <c r="G422" s="41">
        <v>1755.0805738844974</v>
      </c>
      <c r="H422" s="53">
        <v>1687.5</v>
      </c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16" customFormat="1" ht="24" customHeight="1" thickBot="1">
      <c r="A423" s="136">
        <v>378</v>
      </c>
      <c r="B423" s="137"/>
      <c r="C423" s="127" t="s">
        <v>266</v>
      </c>
      <c r="D423" s="137" t="s">
        <v>20</v>
      </c>
      <c r="E423" s="128">
        <v>699.5806397208216</v>
      </c>
      <c r="F423" s="129">
        <f t="shared" si="18"/>
        <v>559.6645117766574</v>
      </c>
      <c r="G423" s="41">
        <v>910</v>
      </c>
      <c r="H423" s="53">
        <v>875</v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16" customFormat="1" ht="24" customHeight="1" thickBot="1">
      <c r="A424" s="136">
        <v>379</v>
      </c>
      <c r="B424" s="137"/>
      <c r="C424" s="127" t="s">
        <v>267</v>
      </c>
      <c r="D424" s="137" t="s">
        <v>20</v>
      </c>
      <c r="E424" s="128">
        <v>799.9146124398926</v>
      </c>
      <c r="F424" s="129">
        <f t="shared" si="18"/>
        <v>639.9316899519141</v>
      </c>
      <c r="G424" s="41">
        <v>1039.8889961718605</v>
      </c>
      <c r="H424" s="53">
        <v>1000</v>
      </c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16" customFormat="1" ht="24" customHeight="1" thickBot="1">
      <c r="A425" s="136">
        <v>380</v>
      </c>
      <c r="B425" s="137"/>
      <c r="C425" s="127" t="s">
        <v>269</v>
      </c>
      <c r="D425" s="137" t="s">
        <v>20</v>
      </c>
      <c r="E425" s="128">
        <v>1100.1033851960785</v>
      </c>
      <c r="F425" s="129">
        <f t="shared" si="18"/>
        <v>880.0827081568629</v>
      </c>
      <c r="G425" s="41">
        <v>1430.1344007549021</v>
      </c>
      <c r="H425" s="53">
        <v>1375</v>
      </c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16" customFormat="1" ht="35.25" customHeight="1" thickBot="1">
      <c r="A426" s="136">
        <v>381</v>
      </c>
      <c r="B426" s="137"/>
      <c r="C426" s="127" t="s">
        <v>270</v>
      </c>
      <c r="D426" s="137" t="s">
        <v>20</v>
      </c>
      <c r="E426" s="128">
        <v>1399.555942502918</v>
      </c>
      <c r="F426" s="129">
        <f t="shared" si="18"/>
        <v>1119.6447540023344</v>
      </c>
      <c r="G426" s="41">
        <v>1819.4227252537935</v>
      </c>
      <c r="H426" s="53">
        <v>1750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16" customFormat="1" ht="25.5" customHeight="1" thickBot="1">
      <c r="A427" s="136">
        <v>382</v>
      </c>
      <c r="B427" s="137"/>
      <c r="C427" s="127" t="s">
        <v>268</v>
      </c>
      <c r="D427" s="137" t="s">
        <v>20</v>
      </c>
      <c r="E427" s="128">
        <v>1199.859384397584</v>
      </c>
      <c r="F427" s="129">
        <f t="shared" si="18"/>
        <v>959.8875075180673</v>
      </c>
      <c r="G427" s="41">
        <v>1559.8171997168595</v>
      </c>
      <c r="H427" s="53">
        <v>1500</v>
      </c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7" customFormat="1" ht="29.25" customHeight="1" thickBot="1">
      <c r="A428" s="219" t="s">
        <v>901</v>
      </c>
      <c r="B428" s="220"/>
      <c r="C428" s="220"/>
      <c r="D428" s="220"/>
      <c r="E428" s="220"/>
      <c r="F428" s="220"/>
      <c r="G428" s="220"/>
      <c r="H428" s="22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 s="16" customFormat="1" ht="29.25" customHeight="1" thickBot="1">
      <c r="A429" s="136">
        <v>383</v>
      </c>
      <c r="B429" s="137"/>
      <c r="C429" s="127" t="s">
        <v>528</v>
      </c>
      <c r="D429" s="137" t="s">
        <v>20</v>
      </c>
      <c r="E429" s="128">
        <v>41500.17027812899</v>
      </c>
      <c r="F429" s="129">
        <f aca="true" t="shared" si="19" ref="F429:F435">E429</f>
        <v>41500.17027812899</v>
      </c>
      <c r="G429" s="41">
        <v>53950.221361567696</v>
      </c>
      <c r="H429" s="53">
        <v>51875</v>
      </c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s="16" customFormat="1" ht="27.75" customHeight="1" thickBot="1">
      <c r="A430" s="136">
        <v>384</v>
      </c>
      <c r="B430" s="137"/>
      <c r="C430" s="127" t="s">
        <v>529</v>
      </c>
      <c r="D430" s="137" t="s">
        <v>20</v>
      </c>
      <c r="E430" s="128">
        <v>69999.7290614407</v>
      </c>
      <c r="F430" s="129">
        <f t="shared" si="19"/>
        <v>69999.7290614407</v>
      </c>
      <c r="G430" s="41">
        <v>90999.6477798729</v>
      </c>
      <c r="H430" s="53">
        <v>87500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s="16" customFormat="1" ht="26.25" customHeight="1" thickBot="1">
      <c r="A431" s="136">
        <v>385</v>
      </c>
      <c r="B431" s="137"/>
      <c r="C431" s="127" t="s">
        <v>530</v>
      </c>
      <c r="D431" s="137" t="s">
        <v>20</v>
      </c>
      <c r="E431" s="128">
        <v>88999.83697757356</v>
      </c>
      <c r="F431" s="129">
        <f t="shared" si="19"/>
        <v>88999.83697757356</v>
      </c>
      <c r="G431" s="41">
        <v>115699.78807084564</v>
      </c>
      <c r="H431" s="53">
        <v>111250</v>
      </c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s="16" customFormat="1" ht="24.75" customHeight="1" thickBot="1">
      <c r="A432" s="136">
        <v>386</v>
      </c>
      <c r="B432" s="137"/>
      <c r="C432" s="127" t="s">
        <v>531</v>
      </c>
      <c r="D432" s="137" t="s">
        <v>20</v>
      </c>
      <c r="E432" s="128">
        <v>169999.7021677379</v>
      </c>
      <c r="F432" s="129">
        <f t="shared" si="19"/>
        <v>169999.7021677379</v>
      </c>
      <c r="G432" s="41">
        <v>220999.61281805928</v>
      </c>
      <c r="H432" s="53">
        <v>212500</v>
      </c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s="16" customFormat="1" ht="26.25" customHeight="1" thickBot="1">
      <c r="A433" s="136">
        <v>387</v>
      </c>
      <c r="B433" s="137"/>
      <c r="C433" s="127" t="s">
        <v>271</v>
      </c>
      <c r="D433" s="137" t="s">
        <v>20</v>
      </c>
      <c r="E433" s="128">
        <v>28500.218336379767</v>
      </c>
      <c r="F433" s="129">
        <f t="shared" si="19"/>
        <v>28500.218336379767</v>
      </c>
      <c r="G433" s="41">
        <v>37050.2838372937</v>
      </c>
      <c r="H433" s="53">
        <v>35625</v>
      </c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s="16" customFormat="1" ht="59.25" customHeight="1" thickBot="1">
      <c r="A434" s="136">
        <v>388</v>
      </c>
      <c r="B434" s="137"/>
      <c r="C434" s="127" t="s">
        <v>1017</v>
      </c>
      <c r="D434" s="126" t="s">
        <v>20</v>
      </c>
      <c r="E434" s="128">
        <v>443800</v>
      </c>
      <c r="F434" s="129">
        <f t="shared" si="19"/>
        <v>443800</v>
      </c>
      <c r="G434" s="41">
        <v>576940</v>
      </c>
      <c r="H434" s="53">
        <v>554750</v>
      </c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s="16" customFormat="1" ht="62.25" customHeight="1" thickBot="1">
      <c r="A435" s="136">
        <v>389</v>
      </c>
      <c r="B435" s="137"/>
      <c r="C435" s="127" t="s">
        <v>1018</v>
      </c>
      <c r="D435" s="126" t="s">
        <v>20</v>
      </c>
      <c r="E435" s="128">
        <v>579700</v>
      </c>
      <c r="F435" s="129">
        <f t="shared" si="19"/>
        <v>579700</v>
      </c>
      <c r="G435" s="41">
        <v>753610</v>
      </c>
      <c r="H435" s="53">
        <v>724625</v>
      </c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s="7" customFormat="1" ht="27.75" customHeight="1" thickBot="1">
      <c r="A436" s="219" t="s">
        <v>894</v>
      </c>
      <c r="B436" s="220"/>
      <c r="C436" s="220"/>
      <c r="D436" s="220"/>
      <c r="E436" s="220"/>
      <c r="F436" s="220"/>
      <c r="G436" s="220"/>
      <c r="H436" s="22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 s="16" customFormat="1" ht="45" customHeight="1" thickBot="1">
      <c r="A437" s="125">
        <v>390</v>
      </c>
      <c r="B437" s="126"/>
      <c r="C437" s="150" t="s">
        <v>647</v>
      </c>
      <c r="D437" s="137" t="s">
        <v>146</v>
      </c>
      <c r="E437" s="151">
        <v>999.6246833503078</v>
      </c>
      <c r="F437" s="129">
        <f>E437*80%</f>
        <v>799.6997466802463</v>
      </c>
      <c r="G437" s="41">
        <v>1299.5120883554002</v>
      </c>
      <c r="H437" s="53">
        <v>1562.5</v>
      </c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s="16" customFormat="1" ht="34.5" customHeight="1" thickBot="1">
      <c r="A438" s="125">
        <v>391</v>
      </c>
      <c r="B438" s="126"/>
      <c r="C438" s="150" t="s">
        <v>648</v>
      </c>
      <c r="D438" s="137" t="s">
        <v>146</v>
      </c>
      <c r="E438" s="151">
        <v>999.9581168733333</v>
      </c>
      <c r="F438" s="129">
        <f aca="true" t="shared" si="20" ref="F438:F478">E438*80%</f>
        <v>799.9664934986668</v>
      </c>
      <c r="G438" s="41">
        <v>1299.9455519353335</v>
      </c>
      <c r="H438" s="53">
        <v>1562.5</v>
      </c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s="16" customFormat="1" ht="34.5" customHeight="1" thickBot="1">
      <c r="A439" s="125">
        <v>392</v>
      </c>
      <c r="B439" s="126"/>
      <c r="C439" s="150" t="s">
        <v>689</v>
      </c>
      <c r="D439" s="137" t="s">
        <v>146</v>
      </c>
      <c r="E439" s="151">
        <v>4200.463215267004</v>
      </c>
      <c r="F439" s="129">
        <f t="shared" si="20"/>
        <v>3360.3705722136033</v>
      </c>
      <c r="G439" s="41">
        <v>5460</v>
      </c>
      <c r="H439" s="53">
        <v>6562.5</v>
      </c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s="16" customFormat="1" ht="25.5" customHeight="1" thickBot="1">
      <c r="A440" s="125">
        <v>393</v>
      </c>
      <c r="B440" s="126"/>
      <c r="C440" s="150" t="s">
        <v>690</v>
      </c>
      <c r="D440" s="137" t="s">
        <v>146</v>
      </c>
      <c r="E440" s="151">
        <v>2200.1811658775414</v>
      </c>
      <c r="F440" s="129">
        <f t="shared" si="20"/>
        <v>1760.1449327020332</v>
      </c>
      <c r="G440" s="41">
        <v>2860.235515640804</v>
      </c>
      <c r="H440" s="53">
        <v>3437.5</v>
      </c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s="16" customFormat="1" ht="57" customHeight="1" thickBot="1">
      <c r="A441" s="125">
        <v>394</v>
      </c>
      <c r="B441" s="126"/>
      <c r="C441" s="150" t="s">
        <v>691</v>
      </c>
      <c r="D441" s="137" t="s">
        <v>146</v>
      </c>
      <c r="E441" s="151">
        <v>3200.3041651120157</v>
      </c>
      <c r="F441" s="129">
        <f t="shared" si="20"/>
        <v>2560.2433320896125</v>
      </c>
      <c r="G441" s="41">
        <v>4160.395414645621</v>
      </c>
      <c r="H441" s="53">
        <v>5000</v>
      </c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16" customFormat="1" ht="36" customHeight="1" thickBot="1">
      <c r="A442" s="125">
        <v>395</v>
      </c>
      <c r="B442" s="126"/>
      <c r="C442" s="150" t="s">
        <v>278</v>
      </c>
      <c r="D442" s="137" t="s">
        <v>146</v>
      </c>
      <c r="E442" s="151">
        <v>2899.636025185546</v>
      </c>
      <c r="F442" s="129">
        <f t="shared" si="20"/>
        <v>2319.7088201484366</v>
      </c>
      <c r="G442" s="41">
        <v>3769.5268327412095</v>
      </c>
      <c r="H442" s="53">
        <v>4531.25</v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16" customFormat="1" ht="25.5" customHeight="1" thickBot="1">
      <c r="A443" s="125">
        <v>396</v>
      </c>
      <c r="B443" s="126"/>
      <c r="C443" s="150" t="s">
        <v>692</v>
      </c>
      <c r="D443" s="137" t="s">
        <v>146</v>
      </c>
      <c r="E443" s="151">
        <v>2899.636025185546</v>
      </c>
      <c r="F443" s="129">
        <f t="shared" si="20"/>
        <v>2319.7088201484366</v>
      </c>
      <c r="G443" s="41">
        <v>3769.5268327412095</v>
      </c>
      <c r="H443" s="53">
        <v>4531.25</v>
      </c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16" customFormat="1" ht="49.5" customHeight="1" thickBot="1">
      <c r="A444" s="125">
        <v>397</v>
      </c>
      <c r="B444" s="126"/>
      <c r="C444" s="150" t="s">
        <v>279</v>
      </c>
      <c r="D444" s="137" t="s">
        <v>146</v>
      </c>
      <c r="E444" s="151">
        <v>4200.195940970462</v>
      </c>
      <c r="F444" s="129">
        <f t="shared" si="20"/>
        <v>3360.15675277637</v>
      </c>
      <c r="G444" s="41">
        <v>5460.254723261602</v>
      </c>
      <c r="H444" s="53">
        <v>6562.5</v>
      </c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16" customFormat="1" ht="49.5" customHeight="1" thickBot="1">
      <c r="A445" s="125">
        <v>398</v>
      </c>
      <c r="B445" s="126"/>
      <c r="C445" s="150" t="s">
        <v>693</v>
      </c>
      <c r="D445" s="137" t="s">
        <v>146</v>
      </c>
      <c r="E445" s="151">
        <v>4499.764445328234</v>
      </c>
      <c r="F445" s="129">
        <f t="shared" si="20"/>
        <v>3599.811556262587</v>
      </c>
      <c r="G445" s="41">
        <v>5849.693778926704</v>
      </c>
      <c r="H445" s="53">
        <v>7031.25</v>
      </c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16" customFormat="1" ht="40.5" customHeight="1" thickBot="1">
      <c r="A446" s="125">
        <v>399</v>
      </c>
      <c r="B446" s="126"/>
      <c r="C446" s="150" t="s">
        <v>274</v>
      </c>
      <c r="D446" s="137" t="s">
        <v>146</v>
      </c>
      <c r="E446" s="151">
        <v>4600.130716306817</v>
      </c>
      <c r="F446" s="129">
        <f t="shared" si="20"/>
        <v>3680.1045730454534</v>
      </c>
      <c r="G446" s="41">
        <v>5980.169931198862</v>
      </c>
      <c r="H446" s="53">
        <v>7187.5</v>
      </c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16" customFormat="1" ht="39.75" customHeight="1" thickBot="1">
      <c r="A447" s="125">
        <v>400</v>
      </c>
      <c r="B447" s="126"/>
      <c r="C447" s="150" t="s">
        <v>277</v>
      </c>
      <c r="D447" s="137" t="s">
        <v>146</v>
      </c>
      <c r="E447" s="151">
        <v>4199.664508692256</v>
      </c>
      <c r="F447" s="129">
        <f t="shared" si="20"/>
        <v>3359.731606953805</v>
      </c>
      <c r="G447" s="41">
        <v>5459.563861299934</v>
      </c>
      <c r="H447" s="53">
        <v>6562.5</v>
      </c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16" customFormat="1" ht="47.25" customHeight="1" thickBot="1">
      <c r="A448" s="125">
        <v>401</v>
      </c>
      <c r="B448" s="126"/>
      <c r="C448" s="150" t="s">
        <v>694</v>
      </c>
      <c r="D448" s="137" t="s">
        <v>146</v>
      </c>
      <c r="E448" s="151">
        <v>4500.051979714131</v>
      </c>
      <c r="F448" s="129">
        <f t="shared" si="20"/>
        <v>3600.0415837713053</v>
      </c>
      <c r="G448" s="41">
        <v>5850.067573628371</v>
      </c>
      <c r="H448" s="53">
        <v>7031.25</v>
      </c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16" customFormat="1" ht="34.5" customHeight="1" thickBot="1">
      <c r="A449" s="125">
        <v>402</v>
      </c>
      <c r="B449" s="126"/>
      <c r="C449" s="150" t="s">
        <v>276</v>
      </c>
      <c r="D449" s="137" t="s">
        <v>146</v>
      </c>
      <c r="E449" s="151">
        <v>2199.6891346033335</v>
      </c>
      <c r="F449" s="129">
        <f t="shared" si="20"/>
        <v>1759.751307682667</v>
      </c>
      <c r="G449" s="41">
        <v>2859.5958749843335</v>
      </c>
      <c r="H449" s="53">
        <v>3437.5</v>
      </c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16" customFormat="1" ht="48" customHeight="1" thickBot="1">
      <c r="A450" s="125">
        <v>403</v>
      </c>
      <c r="B450" s="126"/>
      <c r="C450" s="150" t="s">
        <v>275</v>
      </c>
      <c r="D450" s="137" t="s">
        <v>146</v>
      </c>
      <c r="E450" s="151">
        <v>2400.41218527</v>
      </c>
      <c r="F450" s="129">
        <f t="shared" si="20"/>
        <v>1920.329748216</v>
      </c>
      <c r="G450" s="41">
        <v>3120</v>
      </c>
      <c r="H450" s="53">
        <v>3750</v>
      </c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16" customFormat="1" ht="42.75" customHeight="1" thickBot="1">
      <c r="A451" s="125">
        <v>404</v>
      </c>
      <c r="B451" s="126"/>
      <c r="C451" s="150" t="s">
        <v>695</v>
      </c>
      <c r="D451" s="137" t="s">
        <v>146</v>
      </c>
      <c r="E451" s="151">
        <v>2700.363361900629</v>
      </c>
      <c r="F451" s="129">
        <f t="shared" si="20"/>
        <v>2160.2906895205033</v>
      </c>
      <c r="G451" s="41">
        <v>3510.472370470818</v>
      </c>
      <c r="H451" s="53">
        <v>4218.75</v>
      </c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16" customFormat="1" ht="36.75" customHeight="1" thickBot="1">
      <c r="A452" s="125">
        <v>405</v>
      </c>
      <c r="B452" s="126"/>
      <c r="C452" s="150" t="s">
        <v>696</v>
      </c>
      <c r="D452" s="137" t="s">
        <v>146</v>
      </c>
      <c r="E452" s="151">
        <v>23000.320446032998</v>
      </c>
      <c r="F452" s="129">
        <f t="shared" si="20"/>
        <v>18400.256356826398</v>
      </c>
      <c r="G452" s="41">
        <v>29900.4165798429</v>
      </c>
      <c r="H452" s="53">
        <v>35937.5</v>
      </c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16" customFormat="1" ht="42" customHeight="1" thickBot="1">
      <c r="A453" s="125">
        <v>406</v>
      </c>
      <c r="B453" s="126"/>
      <c r="C453" s="150" t="s">
        <v>73</v>
      </c>
      <c r="D453" s="137" t="s">
        <v>146</v>
      </c>
      <c r="E453" s="151">
        <v>11999.5849804738</v>
      </c>
      <c r="F453" s="129">
        <f>E453*80%</f>
        <v>9599.66798437904</v>
      </c>
      <c r="G453" s="41">
        <v>15599.460474615942</v>
      </c>
      <c r="H453" s="53">
        <v>18750</v>
      </c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16" customFormat="1" ht="50.25" customHeight="1" thickBot="1">
      <c r="A454" s="125">
        <v>407</v>
      </c>
      <c r="B454" s="126"/>
      <c r="C454" s="150" t="s">
        <v>649</v>
      </c>
      <c r="D454" s="137" t="s">
        <v>146</v>
      </c>
      <c r="E454" s="151">
        <v>23500.183166622992</v>
      </c>
      <c r="F454" s="129">
        <f t="shared" si="20"/>
        <v>18800.146533298393</v>
      </c>
      <c r="G454" s="41">
        <v>30550.23811660989</v>
      </c>
      <c r="H454" s="53">
        <v>36718.75</v>
      </c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s="16" customFormat="1" ht="33" customHeight="1" thickBot="1">
      <c r="A455" s="125">
        <v>408</v>
      </c>
      <c r="B455" s="126"/>
      <c r="C455" s="150" t="s">
        <v>702</v>
      </c>
      <c r="D455" s="137" t="s">
        <v>146</v>
      </c>
      <c r="E455" s="151">
        <v>14999.604870309595</v>
      </c>
      <c r="F455" s="129">
        <f t="shared" si="20"/>
        <v>11999.683896247676</v>
      </c>
      <c r="G455" s="41">
        <v>19500</v>
      </c>
      <c r="H455" s="53">
        <v>23437.5</v>
      </c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s="16" customFormat="1" ht="38.25" customHeight="1" thickBot="1">
      <c r="A456" s="125">
        <v>409</v>
      </c>
      <c r="B456" s="126"/>
      <c r="C456" s="150" t="s">
        <v>703</v>
      </c>
      <c r="D456" s="137" t="s">
        <v>146</v>
      </c>
      <c r="E456" s="151">
        <v>17500.371932789312</v>
      </c>
      <c r="F456" s="129">
        <f>E456*80%</f>
        <v>14000.29754623145</v>
      </c>
      <c r="G456" s="41">
        <v>22750.483512626106</v>
      </c>
      <c r="H456" s="53">
        <v>27343.75</v>
      </c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s="16" customFormat="1" ht="29.25" customHeight="1" thickBot="1">
      <c r="A457" s="125">
        <v>410</v>
      </c>
      <c r="B457" s="126"/>
      <c r="C457" s="150" t="s">
        <v>704</v>
      </c>
      <c r="D457" s="137" t="s">
        <v>146</v>
      </c>
      <c r="E457" s="151">
        <v>26999.585384151767</v>
      </c>
      <c r="F457" s="129">
        <f t="shared" si="20"/>
        <v>21599.668307321415</v>
      </c>
      <c r="G457" s="41">
        <v>35099.4609993973</v>
      </c>
      <c r="H457" s="53">
        <v>42187.5</v>
      </c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s="16" customFormat="1" ht="45.75" customHeight="1" thickBot="1">
      <c r="A458" s="125">
        <v>411</v>
      </c>
      <c r="B458" s="126"/>
      <c r="C458" s="150" t="s">
        <v>697</v>
      </c>
      <c r="D458" s="137" t="s">
        <v>146</v>
      </c>
      <c r="E458" s="151">
        <v>3700.4759991427536</v>
      </c>
      <c r="F458" s="129">
        <f t="shared" si="20"/>
        <v>2960.380799314203</v>
      </c>
      <c r="G458" s="41">
        <v>4810</v>
      </c>
      <c r="H458" s="53">
        <v>5781.25</v>
      </c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s="16" customFormat="1" ht="69.75" customHeight="1" thickBot="1">
      <c r="A459" s="125">
        <v>412</v>
      </c>
      <c r="B459" s="126"/>
      <c r="C459" s="150" t="s">
        <v>979</v>
      </c>
      <c r="D459" s="137" t="s">
        <v>146</v>
      </c>
      <c r="E459" s="151">
        <v>4199.97614991692</v>
      </c>
      <c r="F459" s="129">
        <f t="shared" si="20"/>
        <v>3359.980919933536</v>
      </c>
      <c r="G459" s="41">
        <v>5459.968994891996</v>
      </c>
      <c r="H459" s="53">
        <v>6562.5</v>
      </c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s="16" customFormat="1" ht="39.75" customHeight="1" thickBot="1">
      <c r="A460" s="125">
        <v>413</v>
      </c>
      <c r="B460" s="126"/>
      <c r="C460" s="150" t="s">
        <v>698</v>
      </c>
      <c r="D460" s="137" t="s">
        <v>146</v>
      </c>
      <c r="E460" s="151">
        <v>5199.820712719396</v>
      </c>
      <c r="F460" s="129">
        <f t="shared" si="20"/>
        <v>4159.856570175517</v>
      </c>
      <c r="G460" s="41">
        <v>6759.766926535215</v>
      </c>
      <c r="H460" s="53">
        <v>8125</v>
      </c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s="16" customFormat="1" ht="41.25" customHeight="1" thickBot="1">
      <c r="A461" s="125">
        <v>414</v>
      </c>
      <c r="B461" s="126"/>
      <c r="C461" s="150" t="s">
        <v>980</v>
      </c>
      <c r="D461" s="137" t="s">
        <v>146</v>
      </c>
      <c r="E461" s="151">
        <v>7999.838751152762</v>
      </c>
      <c r="F461" s="129">
        <f>E461*0.8</f>
        <v>6399.8710009222095</v>
      </c>
      <c r="G461" s="41">
        <v>10399.790376498591</v>
      </c>
      <c r="H461" s="53">
        <v>12500</v>
      </c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s="16" customFormat="1" ht="39" customHeight="1" thickBot="1">
      <c r="A462" s="125">
        <v>415</v>
      </c>
      <c r="B462" s="126"/>
      <c r="C462" s="150" t="s">
        <v>699</v>
      </c>
      <c r="D462" s="137" t="s">
        <v>146</v>
      </c>
      <c r="E462" s="151">
        <v>7999.8820338759915</v>
      </c>
      <c r="F462" s="129">
        <f>E462*0.8</f>
        <v>6399.905627100794</v>
      </c>
      <c r="G462" s="41">
        <v>10399.84664403879</v>
      </c>
      <c r="H462" s="53">
        <v>12500</v>
      </c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s="16" customFormat="1" ht="26.25" customHeight="1" thickBot="1">
      <c r="A463" s="125">
        <v>416</v>
      </c>
      <c r="B463" s="126"/>
      <c r="C463" s="150" t="s">
        <v>272</v>
      </c>
      <c r="D463" s="137" t="s">
        <v>146</v>
      </c>
      <c r="E463" s="151">
        <v>10000.469826176635</v>
      </c>
      <c r="F463" s="129">
        <f t="shared" si="20"/>
        <v>8000.375860941309</v>
      </c>
      <c r="G463" s="41">
        <v>13000</v>
      </c>
      <c r="H463" s="53">
        <v>15625</v>
      </c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s="16" customFormat="1" ht="25.5" customHeight="1" thickBot="1">
      <c r="A464" s="125">
        <v>417</v>
      </c>
      <c r="B464" s="126"/>
      <c r="C464" s="150" t="s">
        <v>701</v>
      </c>
      <c r="D464" s="137" t="s">
        <v>146</v>
      </c>
      <c r="E464" s="151">
        <v>9000.16679706527</v>
      </c>
      <c r="F464" s="129">
        <f t="shared" si="20"/>
        <v>7200.133437652217</v>
      </c>
      <c r="G464" s="41">
        <v>11700.216836184853</v>
      </c>
      <c r="H464" s="53">
        <v>14062.5</v>
      </c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s="16" customFormat="1" ht="29.25" customHeight="1" thickBot="1">
      <c r="A465" s="125">
        <v>418</v>
      </c>
      <c r="B465" s="126"/>
      <c r="C465" s="150" t="s">
        <v>650</v>
      </c>
      <c r="D465" s="137" t="s">
        <v>146</v>
      </c>
      <c r="E465" s="151">
        <v>6199.679329208189</v>
      </c>
      <c r="F465" s="129">
        <f t="shared" si="20"/>
        <v>4959.743463366552</v>
      </c>
      <c r="G465" s="41">
        <v>8059.583127970646</v>
      </c>
      <c r="H465" s="53">
        <v>9687.5</v>
      </c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s="16" customFormat="1" ht="39" customHeight="1" thickBot="1">
      <c r="A466" s="125">
        <v>419</v>
      </c>
      <c r="B466" s="126"/>
      <c r="C466" s="150" t="s">
        <v>700</v>
      </c>
      <c r="D466" s="137" t="s">
        <v>146</v>
      </c>
      <c r="E466" s="151">
        <v>14999.823461344331</v>
      </c>
      <c r="F466" s="129">
        <f t="shared" si="20"/>
        <v>11999.858769075465</v>
      </c>
      <c r="G466" s="41">
        <v>19499.770499747632</v>
      </c>
      <c r="H466" s="53">
        <v>23437.5</v>
      </c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s="16" customFormat="1" ht="31.5" customHeight="1" thickBot="1">
      <c r="A467" s="125">
        <v>420</v>
      </c>
      <c r="B467" s="126"/>
      <c r="C467" s="150" t="s">
        <v>651</v>
      </c>
      <c r="D467" s="137" t="s">
        <v>146</v>
      </c>
      <c r="E467" s="151">
        <v>12000.20946784889</v>
      </c>
      <c r="F467" s="129">
        <f t="shared" si="20"/>
        <v>9600.167574279112</v>
      </c>
      <c r="G467" s="41">
        <v>15600.272308203557</v>
      </c>
      <c r="H467" s="53">
        <v>18750</v>
      </c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s="16" customFormat="1" ht="21.75" customHeight="1" thickBot="1">
      <c r="A468" s="125">
        <v>421</v>
      </c>
      <c r="B468" s="126"/>
      <c r="C468" s="150" t="s">
        <v>652</v>
      </c>
      <c r="D468" s="137" t="s">
        <v>146</v>
      </c>
      <c r="E468" s="151">
        <v>11999.506721182224</v>
      </c>
      <c r="F468" s="129">
        <f t="shared" si="20"/>
        <v>9599.60537694578</v>
      </c>
      <c r="G468" s="41">
        <v>15599.358737536892</v>
      </c>
      <c r="H468" s="53">
        <v>18750</v>
      </c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s="16" customFormat="1" ht="36" customHeight="1" thickBot="1">
      <c r="A469" s="125">
        <v>422</v>
      </c>
      <c r="B469" s="126"/>
      <c r="C469" s="150" t="s">
        <v>653</v>
      </c>
      <c r="D469" s="137" t="s">
        <v>146</v>
      </c>
      <c r="E469" s="151">
        <v>14999.591068653692</v>
      </c>
      <c r="F469" s="129">
        <f t="shared" si="20"/>
        <v>11999.672854922954</v>
      </c>
      <c r="G469" s="41">
        <v>19499.4683892498</v>
      </c>
      <c r="H469" s="53">
        <v>23437.5</v>
      </c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s="16" customFormat="1" ht="38.25" thickBot="1">
      <c r="A470" s="125">
        <v>423</v>
      </c>
      <c r="B470" s="126"/>
      <c r="C470" s="150" t="s">
        <v>654</v>
      </c>
      <c r="D470" s="137" t="s">
        <v>146</v>
      </c>
      <c r="E470" s="151">
        <v>11999.946830872648</v>
      </c>
      <c r="F470" s="129">
        <f t="shared" si="20"/>
        <v>9599.957464698118</v>
      </c>
      <c r="G470" s="41">
        <v>15599.930880134443</v>
      </c>
      <c r="H470" s="53">
        <v>18750</v>
      </c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s="16" customFormat="1" ht="45" customHeight="1" thickBot="1">
      <c r="A471" s="125">
        <v>424</v>
      </c>
      <c r="B471" s="126"/>
      <c r="C471" s="150" t="s">
        <v>655</v>
      </c>
      <c r="D471" s="137" t="s">
        <v>146</v>
      </c>
      <c r="E471" s="151">
        <v>12000.400212875677</v>
      </c>
      <c r="F471" s="129">
        <f t="shared" si="20"/>
        <v>9600.320170300542</v>
      </c>
      <c r="G471" s="41">
        <v>15600</v>
      </c>
      <c r="H471" s="53">
        <v>18750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s="16" customFormat="1" ht="43.5" customHeight="1" thickBot="1">
      <c r="A472" s="125">
        <v>425</v>
      </c>
      <c r="B472" s="126"/>
      <c r="C472" s="150" t="s">
        <v>656</v>
      </c>
      <c r="D472" s="137" t="s">
        <v>146</v>
      </c>
      <c r="E472" s="151">
        <v>12000.489683096263</v>
      </c>
      <c r="F472" s="129">
        <f t="shared" si="20"/>
        <v>9600.391746477011</v>
      </c>
      <c r="G472" s="41">
        <v>15600</v>
      </c>
      <c r="H472" s="53">
        <v>18750</v>
      </c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s="16" customFormat="1" ht="37.5" customHeight="1" thickBot="1">
      <c r="A473" s="125">
        <v>426</v>
      </c>
      <c r="B473" s="126"/>
      <c r="C473" s="150" t="s">
        <v>657</v>
      </c>
      <c r="D473" s="137" t="s">
        <v>146</v>
      </c>
      <c r="E473" s="151">
        <v>11999.677751184498</v>
      </c>
      <c r="F473" s="129">
        <f t="shared" si="20"/>
        <v>9599.742200947598</v>
      </c>
      <c r="G473" s="41">
        <v>15599.581076539847</v>
      </c>
      <c r="H473" s="53">
        <v>18750</v>
      </c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s="16" customFormat="1" ht="29.25" customHeight="1" thickBot="1">
      <c r="A474" s="125">
        <v>427</v>
      </c>
      <c r="B474" s="126"/>
      <c r="C474" s="150" t="s">
        <v>658</v>
      </c>
      <c r="D474" s="137" t="s">
        <v>146</v>
      </c>
      <c r="E474" s="151">
        <v>11999.677751184498</v>
      </c>
      <c r="F474" s="129">
        <f t="shared" si="20"/>
        <v>9599.742200947598</v>
      </c>
      <c r="G474" s="41">
        <v>15599.581076539847</v>
      </c>
      <c r="H474" s="53">
        <v>18750</v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s="16" customFormat="1" ht="33" customHeight="1" thickBot="1">
      <c r="A475" s="125">
        <v>428</v>
      </c>
      <c r="B475" s="126"/>
      <c r="C475" s="150" t="s">
        <v>659</v>
      </c>
      <c r="D475" s="137" t="s">
        <v>146</v>
      </c>
      <c r="E475" s="151">
        <v>11999.9754071845</v>
      </c>
      <c r="F475" s="129">
        <f t="shared" si="20"/>
        <v>9599.9803257476</v>
      </c>
      <c r="G475" s="41">
        <v>15599.96802933985</v>
      </c>
      <c r="H475" s="53">
        <v>18750</v>
      </c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s="16" customFormat="1" ht="30" customHeight="1" thickBot="1">
      <c r="A476" s="125">
        <v>429</v>
      </c>
      <c r="B476" s="126"/>
      <c r="C476" s="150" t="s">
        <v>660</v>
      </c>
      <c r="D476" s="137" t="s">
        <v>146</v>
      </c>
      <c r="E476" s="151">
        <v>11999.677751184498</v>
      </c>
      <c r="F476" s="129">
        <f t="shared" si="20"/>
        <v>9599.742200947598</v>
      </c>
      <c r="G476" s="41">
        <v>15599.581076539847</v>
      </c>
      <c r="H476" s="53">
        <v>18750</v>
      </c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s="16" customFormat="1" ht="46.5" customHeight="1" thickBot="1">
      <c r="A477" s="125">
        <v>430</v>
      </c>
      <c r="B477" s="126"/>
      <c r="C477" s="150" t="s">
        <v>661</v>
      </c>
      <c r="D477" s="137" t="s">
        <v>146</v>
      </c>
      <c r="E477" s="151">
        <v>27000.275339321717</v>
      </c>
      <c r="F477" s="129">
        <f t="shared" si="20"/>
        <v>21600.220271457376</v>
      </c>
      <c r="G477" s="41">
        <v>35100.357941118236</v>
      </c>
      <c r="H477" s="53">
        <v>42187.5</v>
      </c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s="16" customFormat="1" ht="51.75" customHeight="1" thickBot="1">
      <c r="A478" s="125">
        <v>431</v>
      </c>
      <c r="B478" s="126"/>
      <c r="C478" s="150" t="s">
        <v>662</v>
      </c>
      <c r="D478" s="137" t="s">
        <v>146</v>
      </c>
      <c r="E478" s="151">
        <v>32000.18532414901</v>
      </c>
      <c r="F478" s="129">
        <f t="shared" si="20"/>
        <v>25600.14825931921</v>
      </c>
      <c r="G478" s="41">
        <v>41600.24092139371</v>
      </c>
      <c r="H478" s="53">
        <v>50000</v>
      </c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s="16" customFormat="1" ht="37.5" customHeight="1" thickBot="1">
      <c r="A479" s="125">
        <v>432</v>
      </c>
      <c r="B479" s="126"/>
      <c r="C479" s="150" t="s">
        <v>663</v>
      </c>
      <c r="D479" s="137" t="s">
        <v>146</v>
      </c>
      <c r="E479" s="151">
        <v>32000.18532414901</v>
      </c>
      <c r="F479" s="129">
        <f>E479*80%</f>
        <v>25600.14825931921</v>
      </c>
      <c r="G479" s="41">
        <v>41600.24092139371</v>
      </c>
      <c r="H479" s="53">
        <v>50000</v>
      </c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s="16" customFormat="1" ht="46.5" customHeight="1" thickBot="1">
      <c r="A480" s="125">
        <v>433</v>
      </c>
      <c r="B480" s="126"/>
      <c r="C480" s="150" t="s">
        <v>664</v>
      </c>
      <c r="D480" s="137" t="s">
        <v>146</v>
      </c>
      <c r="E480" s="151">
        <v>32000.18532414901</v>
      </c>
      <c r="F480" s="129">
        <f aca="true" t="shared" si="21" ref="F480:F510">E480*80%</f>
        <v>25600.14825931921</v>
      </c>
      <c r="G480" s="41">
        <v>41600.24092139371</v>
      </c>
      <c r="H480" s="53">
        <v>50000</v>
      </c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s="16" customFormat="1" ht="46.5" customHeight="1" thickBot="1">
      <c r="A481" s="125">
        <v>434</v>
      </c>
      <c r="B481" s="126"/>
      <c r="C481" s="150" t="s">
        <v>665</v>
      </c>
      <c r="D481" s="137" t="s">
        <v>146</v>
      </c>
      <c r="E481" s="151">
        <v>32000.18532414901</v>
      </c>
      <c r="F481" s="129">
        <f t="shared" si="21"/>
        <v>25600.14825931921</v>
      </c>
      <c r="G481" s="41">
        <v>41600.24092139371</v>
      </c>
      <c r="H481" s="53">
        <v>50000</v>
      </c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s="16" customFormat="1" ht="42" customHeight="1" thickBot="1">
      <c r="A482" s="125">
        <v>435</v>
      </c>
      <c r="B482" s="126"/>
      <c r="C482" s="150" t="s">
        <v>666</v>
      </c>
      <c r="D482" s="137" t="s">
        <v>146</v>
      </c>
      <c r="E482" s="151">
        <v>32000.18532414901</v>
      </c>
      <c r="F482" s="129">
        <f t="shared" si="21"/>
        <v>25600.14825931921</v>
      </c>
      <c r="G482" s="41">
        <v>41600.24092139371</v>
      </c>
      <c r="H482" s="53">
        <v>50000</v>
      </c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s="16" customFormat="1" ht="48.75" customHeight="1" thickBot="1">
      <c r="A483" s="125">
        <v>436</v>
      </c>
      <c r="B483" s="126"/>
      <c r="C483" s="127" t="s">
        <v>666</v>
      </c>
      <c r="D483" s="137" t="s">
        <v>146</v>
      </c>
      <c r="E483" s="151">
        <v>32000.18532414901</v>
      </c>
      <c r="F483" s="129">
        <f t="shared" si="21"/>
        <v>25600.14825931921</v>
      </c>
      <c r="G483" s="41">
        <v>41600.24092139371</v>
      </c>
      <c r="H483" s="53">
        <v>50000</v>
      </c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s="16" customFormat="1" ht="34.5" customHeight="1" thickBot="1">
      <c r="A484" s="125">
        <v>437</v>
      </c>
      <c r="B484" s="126"/>
      <c r="C484" s="127" t="s">
        <v>667</v>
      </c>
      <c r="D484" s="126" t="s">
        <v>146</v>
      </c>
      <c r="E484" s="151">
        <v>17000.21243212617</v>
      </c>
      <c r="F484" s="129">
        <f t="shared" si="21"/>
        <v>13600.169945700936</v>
      </c>
      <c r="G484" s="41">
        <v>22100.27616176402</v>
      </c>
      <c r="H484" s="53">
        <v>26562.5</v>
      </c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s="16" customFormat="1" ht="35.25" customHeight="1" thickBot="1">
      <c r="A485" s="125">
        <v>438</v>
      </c>
      <c r="B485" s="126"/>
      <c r="C485" s="127" t="s">
        <v>981</v>
      </c>
      <c r="D485" s="126" t="s">
        <v>146</v>
      </c>
      <c r="E485" s="151">
        <v>20000.19333832932</v>
      </c>
      <c r="F485" s="129">
        <f t="shared" si="21"/>
        <v>16000.154670663458</v>
      </c>
      <c r="G485" s="41">
        <v>26000.25133982812</v>
      </c>
      <c r="H485" s="53">
        <v>31250</v>
      </c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s="16" customFormat="1" ht="55.5" customHeight="1" thickBot="1">
      <c r="A486" s="125">
        <v>439</v>
      </c>
      <c r="B486" s="126"/>
      <c r="C486" s="127" t="s">
        <v>982</v>
      </c>
      <c r="D486" s="126" t="s">
        <v>146</v>
      </c>
      <c r="E486" s="151">
        <v>35000.38553126001</v>
      </c>
      <c r="F486" s="129">
        <f t="shared" si="21"/>
        <v>28000.308425008014</v>
      </c>
      <c r="G486" s="41">
        <v>45500</v>
      </c>
      <c r="H486" s="53">
        <v>54687.5</v>
      </c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s="16" customFormat="1" ht="35.25" customHeight="1" thickBot="1">
      <c r="A487" s="125">
        <v>440</v>
      </c>
      <c r="B487" s="126"/>
      <c r="C487" s="127" t="s">
        <v>668</v>
      </c>
      <c r="D487" s="126" t="s">
        <v>146</v>
      </c>
      <c r="E487" s="151">
        <v>34999.895816608</v>
      </c>
      <c r="F487" s="129">
        <f t="shared" si="21"/>
        <v>27999.9166532864</v>
      </c>
      <c r="G487" s="41">
        <v>45499.864561590395</v>
      </c>
      <c r="H487" s="53">
        <v>54687.5</v>
      </c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s="16" customFormat="1" ht="31.5" customHeight="1" thickBot="1">
      <c r="A488" s="125">
        <v>441</v>
      </c>
      <c r="B488" s="126"/>
      <c r="C488" s="127" t="s">
        <v>584</v>
      </c>
      <c r="D488" s="137" t="s">
        <v>146</v>
      </c>
      <c r="E488" s="151">
        <v>16000.355357341963</v>
      </c>
      <c r="F488" s="129">
        <f t="shared" si="21"/>
        <v>12800.284285873571</v>
      </c>
      <c r="G488" s="41">
        <v>20800.461964544553</v>
      </c>
      <c r="H488" s="53">
        <v>25000</v>
      </c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s="16" customFormat="1" ht="35.25" customHeight="1" thickBot="1">
      <c r="A489" s="125">
        <v>442</v>
      </c>
      <c r="B489" s="126"/>
      <c r="C489" s="127" t="s">
        <v>669</v>
      </c>
      <c r="D489" s="137" t="s">
        <v>146</v>
      </c>
      <c r="E489" s="151">
        <v>20999.57761218904</v>
      </c>
      <c r="F489" s="129">
        <f t="shared" si="21"/>
        <v>16799.662089751233</v>
      </c>
      <c r="G489" s="41">
        <v>27299.450895845755</v>
      </c>
      <c r="H489" s="53">
        <v>32812.5</v>
      </c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s="16" customFormat="1" ht="37.5" customHeight="1" thickBot="1">
      <c r="A490" s="125">
        <v>443</v>
      </c>
      <c r="B490" s="126"/>
      <c r="C490" s="127" t="s">
        <v>670</v>
      </c>
      <c r="D490" s="137" t="s">
        <v>146</v>
      </c>
      <c r="E490" s="151">
        <v>23000.089735142355</v>
      </c>
      <c r="F490" s="129">
        <f t="shared" si="21"/>
        <v>18400.071788113884</v>
      </c>
      <c r="G490" s="41">
        <v>29900.116655685062</v>
      </c>
      <c r="H490" s="53">
        <v>35937.5</v>
      </c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s="16" customFormat="1" ht="37.5" customHeight="1" thickBot="1">
      <c r="A491" s="125">
        <v>444</v>
      </c>
      <c r="B491" s="126"/>
      <c r="C491" s="127" t="s">
        <v>671</v>
      </c>
      <c r="D491" s="126" t="s">
        <v>146</v>
      </c>
      <c r="E491" s="151">
        <v>34999.988960030554</v>
      </c>
      <c r="F491" s="129">
        <f t="shared" si="21"/>
        <v>27999.991168024444</v>
      </c>
      <c r="G491" s="41">
        <v>45499.98564803972</v>
      </c>
      <c r="H491" s="53">
        <v>54687.5</v>
      </c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s="16" customFormat="1" ht="36.75" customHeight="1" thickBot="1">
      <c r="A492" s="125">
        <v>445</v>
      </c>
      <c r="B492" s="126"/>
      <c r="C492" s="127" t="s">
        <v>672</v>
      </c>
      <c r="D492" s="137" t="s">
        <v>146</v>
      </c>
      <c r="E492" s="151">
        <v>21000.4864255714</v>
      </c>
      <c r="F492" s="129">
        <f t="shared" si="21"/>
        <v>16800.38914045712</v>
      </c>
      <c r="G492" s="41">
        <v>27300</v>
      </c>
      <c r="H492" s="53">
        <v>32812.5</v>
      </c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s="16" customFormat="1" ht="42" customHeight="1" thickBot="1">
      <c r="A493" s="125">
        <v>446</v>
      </c>
      <c r="B493" s="126"/>
      <c r="C493" s="127" t="s">
        <v>673</v>
      </c>
      <c r="D493" s="137" t="s">
        <v>146</v>
      </c>
      <c r="E493" s="151">
        <v>37000.46951377173</v>
      </c>
      <c r="F493" s="129">
        <f t="shared" si="21"/>
        <v>29600.375611017385</v>
      </c>
      <c r="G493" s="41">
        <v>48100</v>
      </c>
      <c r="H493" s="53">
        <v>57812.5</v>
      </c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s="16" customFormat="1" ht="52.5" customHeight="1" thickBot="1">
      <c r="A494" s="125">
        <v>447</v>
      </c>
      <c r="B494" s="126"/>
      <c r="C494" s="127" t="s">
        <v>983</v>
      </c>
      <c r="D494" s="137" t="s">
        <v>146</v>
      </c>
      <c r="E494" s="151">
        <v>36999.978892354564</v>
      </c>
      <c r="F494" s="129">
        <f t="shared" si="21"/>
        <v>29599.983113883653</v>
      </c>
      <c r="G494" s="41">
        <v>48099.97256006094</v>
      </c>
      <c r="H494" s="53">
        <v>57812.5</v>
      </c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s="16" customFormat="1" ht="48" customHeight="1" thickBot="1">
      <c r="A495" s="125">
        <v>448</v>
      </c>
      <c r="B495" s="126"/>
      <c r="C495" s="127" t="s">
        <v>674</v>
      </c>
      <c r="D495" s="137" t="s">
        <v>146</v>
      </c>
      <c r="E495" s="151">
        <v>21000.245720056693</v>
      </c>
      <c r="F495" s="129">
        <f t="shared" si="21"/>
        <v>16800.196576045357</v>
      </c>
      <c r="G495" s="41">
        <v>27300.319436073703</v>
      </c>
      <c r="H495" s="53">
        <v>32812.5</v>
      </c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s="16" customFormat="1" ht="54.75" customHeight="1" thickBot="1">
      <c r="A496" s="125">
        <v>449</v>
      </c>
      <c r="B496" s="126"/>
      <c r="C496" s="127" t="s">
        <v>675</v>
      </c>
      <c r="D496" s="137" t="s">
        <v>146</v>
      </c>
      <c r="E496" s="151">
        <v>23000.22370476981</v>
      </c>
      <c r="F496" s="129">
        <f t="shared" si="21"/>
        <v>18400.178963815848</v>
      </c>
      <c r="G496" s="41">
        <v>29900.290816200755</v>
      </c>
      <c r="H496" s="53">
        <v>35937.5</v>
      </c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s="16" customFormat="1" ht="30" customHeight="1" thickBot="1">
      <c r="A497" s="125">
        <v>450</v>
      </c>
      <c r="B497" s="126"/>
      <c r="C497" s="127" t="s">
        <v>676</v>
      </c>
      <c r="D497" s="137" t="s">
        <v>146</v>
      </c>
      <c r="E497" s="151">
        <v>34999.64436767502</v>
      </c>
      <c r="F497" s="129">
        <f t="shared" si="21"/>
        <v>27999.71549414002</v>
      </c>
      <c r="G497" s="41">
        <v>45499.537677977525</v>
      </c>
      <c r="H497" s="53">
        <v>54687.5</v>
      </c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s="16" customFormat="1" ht="30" customHeight="1" thickBot="1">
      <c r="A498" s="125">
        <v>451</v>
      </c>
      <c r="B498" s="126"/>
      <c r="C498" s="127" t="s">
        <v>677</v>
      </c>
      <c r="D498" s="137" t="s">
        <v>146</v>
      </c>
      <c r="E498" s="151">
        <v>21000.134373326986</v>
      </c>
      <c r="F498" s="129">
        <f t="shared" si="21"/>
        <v>16800.10749866159</v>
      </c>
      <c r="G498" s="41">
        <v>27300.174685325084</v>
      </c>
      <c r="H498" s="53">
        <v>32812.5</v>
      </c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s="16" customFormat="1" ht="50.25" customHeight="1" thickBot="1">
      <c r="A499" s="125">
        <v>452</v>
      </c>
      <c r="B499" s="126"/>
      <c r="C499" s="127" t="s">
        <v>678</v>
      </c>
      <c r="D499" s="137" t="s">
        <v>146</v>
      </c>
      <c r="E499" s="151">
        <v>35000.40449428286</v>
      </c>
      <c r="F499" s="129">
        <f t="shared" si="21"/>
        <v>28000.323595426293</v>
      </c>
      <c r="G499" s="41">
        <v>45500</v>
      </c>
      <c r="H499" s="53">
        <v>54687.5</v>
      </c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s="16" customFormat="1" ht="30" customHeight="1" thickBot="1">
      <c r="A500" s="125">
        <v>453</v>
      </c>
      <c r="B500" s="126"/>
      <c r="C500" s="127" t="s">
        <v>679</v>
      </c>
      <c r="D500" s="137" t="s">
        <v>146</v>
      </c>
      <c r="E500" s="151">
        <v>21000.13336959847</v>
      </c>
      <c r="F500" s="129">
        <f t="shared" si="21"/>
        <v>16800.106695678776</v>
      </c>
      <c r="G500" s="41">
        <v>27300.17338047801</v>
      </c>
      <c r="H500" s="53">
        <v>32812.5</v>
      </c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s="16" customFormat="1" ht="45.75" customHeight="1" thickBot="1">
      <c r="A501" s="125">
        <v>454</v>
      </c>
      <c r="B501" s="126"/>
      <c r="C501" s="127" t="s">
        <v>680</v>
      </c>
      <c r="D501" s="137" t="s">
        <v>146</v>
      </c>
      <c r="E501" s="151">
        <v>34999.93128279152</v>
      </c>
      <c r="F501" s="129">
        <f t="shared" si="21"/>
        <v>27999.945026233218</v>
      </c>
      <c r="G501" s="41">
        <v>45499.91066762898</v>
      </c>
      <c r="H501" s="53">
        <v>54687.5</v>
      </c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s="16" customFormat="1" ht="48.75" customHeight="1" thickBot="1">
      <c r="A502" s="125">
        <v>455</v>
      </c>
      <c r="B502" s="126"/>
      <c r="C502" s="127" t="s">
        <v>681</v>
      </c>
      <c r="D502" s="137" t="s">
        <v>146</v>
      </c>
      <c r="E502" s="151">
        <v>20999.710339429923</v>
      </c>
      <c r="F502" s="129">
        <f t="shared" si="21"/>
        <v>16799.76827154394</v>
      </c>
      <c r="G502" s="41">
        <v>27299.6234412589</v>
      </c>
      <c r="H502" s="53">
        <v>32812.5</v>
      </c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s="16" customFormat="1" ht="57.75" customHeight="1" thickBot="1">
      <c r="A503" s="125">
        <v>456</v>
      </c>
      <c r="B503" s="126"/>
      <c r="C503" s="127" t="s">
        <v>682</v>
      </c>
      <c r="D503" s="137" t="s">
        <v>146</v>
      </c>
      <c r="E503" s="151">
        <v>34999.6409257474</v>
      </c>
      <c r="F503" s="129">
        <f t="shared" si="21"/>
        <v>27999.712740597923</v>
      </c>
      <c r="G503" s="41">
        <v>45499.53320347162</v>
      </c>
      <c r="H503" s="53">
        <v>54687.5</v>
      </c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s="16" customFormat="1" ht="37.5" customHeight="1" thickBot="1">
      <c r="A504" s="125">
        <v>457</v>
      </c>
      <c r="B504" s="126"/>
      <c r="C504" s="127" t="s">
        <v>683</v>
      </c>
      <c r="D504" s="137" t="s">
        <v>146</v>
      </c>
      <c r="E504" s="151">
        <v>21000.102039650516</v>
      </c>
      <c r="F504" s="129">
        <f t="shared" si="21"/>
        <v>16800.08163172041</v>
      </c>
      <c r="G504" s="41">
        <v>27300.13265154567</v>
      </c>
      <c r="H504" s="53">
        <v>32812.5</v>
      </c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s="16" customFormat="1" ht="44.25" customHeight="1" thickBot="1">
      <c r="A505" s="125">
        <v>458</v>
      </c>
      <c r="B505" s="126"/>
      <c r="C505" s="127" t="s">
        <v>684</v>
      </c>
      <c r="D505" s="137" t="s">
        <v>146</v>
      </c>
      <c r="E505" s="151">
        <v>34999.53452082093</v>
      </c>
      <c r="F505" s="129">
        <f t="shared" si="21"/>
        <v>27999.627616656748</v>
      </c>
      <c r="G505" s="41">
        <v>45500</v>
      </c>
      <c r="H505" s="53">
        <v>54687.5</v>
      </c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s="16" customFormat="1" ht="38.25" customHeight="1" thickBot="1">
      <c r="A506" s="125">
        <v>459</v>
      </c>
      <c r="B506" s="126"/>
      <c r="C506" s="127" t="s">
        <v>685</v>
      </c>
      <c r="D506" s="137" t="s">
        <v>146</v>
      </c>
      <c r="E506" s="151">
        <v>35000.03308329476</v>
      </c>
      <c r="F506" s="129">
        <f t="shared" si="21"/>
        <v>28000.02646663581</v>
      </c>
      <c r="G506" s="41">
        <v>45500.04300828319</v>
      </c>
      <c r="H506" s="53">
        <v>54687.5</v>
      </c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s="16" customFormat="1" ht="46.5" customHeight="1" thickBot="1">
      <c r="A507" s="125">
        <v>460</v>
      </c>
      <c r="B507" s="126"/>
      <c r="C507" s="127" t="s">
        <v>686</v>
      </c>
      <c r="D507" s="137" t="s">
        <v>146</v>
      </c>
      <c r="E507" s="151">
        <v>46999.563720599326</v>
      </c>
      <c r="F507" s="129">
        <f t="shared" si="21"/>
        <v>37599.65097647946</v>
      </c>
      <c r="G507" s="41">
        <v>61099.432836779124</v>
      </c>
      <c r="H507" s="53">
        <v>73437.5</v>
      </c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s="16" customFormat="1" ht="43.5" customHeight="1" thickBot="1">
      <c r="A508" s="125">
        <v>461</v>
      </c>
      <c r="B508" s="126"/>
      <c r="C508" s="127" t="s">
        <v>687</v>
      </c>
      <c r="D508" s="137" t="s">
        <v>146</v>
      </c>
      <c r="E508" s="151">
        <v>47000.48374858586</v>
      </c>
      <c r="F508" s="129">
        <f t="shared" si="21"/>
        <v>37600.386998868686</v>
      </c>
      <c r="G508" s="41">
        <v>61100</v>
      </c>
      <c r="H508" s="53">
        <v>73437.5</v>
      </c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s="16" customFormat="1" ht="43.5" customHeight="1" thickBot="1">
      <c r="A509" s="125">
        <v>462</v>
      </c>
      <c r="B509" s="126"/>
      <c r="C509" s="127" t="s">
        <v>273</v>
      </c>
      <c r="D509" s="137" t="s">
        <v>146</v>
      </c>
      <c r="E509" s="151">
        <v>95000</v>
      </c>
      <c r="F509" s="129">
        <f t="shared" si="21"/>
        <v>76000</v>
      </c>
      <c r="G509" s="41">
        <v>123500</v>
      </c>
      <c r="H509" s="53">
        <v>148437.5</v>
      </c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s="16" customFormat="1" ht="48.75" customHeight="1" thickBot="1">
      <c r="A510" s="125">
        <v>463</v>
      </c>
      <c r="B510" s="126"/>
      <c r="C510" s="127" t="s">
        <v>688</v>
      </c>
      <c r="D510" s="137" t="s">
        <v>146</v>
      </c>
      <c r="E510" s="151">
        <v>37000</v>
      </c>
      <c r="F510" s="129">
        <f t="shared" si="21"/>
        <v>29600</v>
      </c>
      <c r="G510" s="41">
        <v>48100</v>
      </c>
      <c r="H510" s="53">
        <v>57812.5</v>
      </c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s="16" customFormat="1" ht="27" customHeight="1" thickBot="1">
      <c r="A511" s="222" t="s">
        <v>280</v>
      </c>
      <c r="B511" s="223"/>
      <c r="C511" s="223"/>
      <c r="D511" s="223"/>
      <c r="E511" s="223"/>
      <c r="F511" s="223"/>
      <c r="G511" s="223"/>
      <c r="H511" s="22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s="16" customFormat="1" ht="21.75" customHeight="1" thickBot="1">
      <c r="A512" s="225" t="s">
        <v>751</v>
      </c>
      <c r="B512" s="226"/>
      <c r="C512" s="226"/>
      <c r="D512" s="226"/>
      <c r="E512" s="226"/>
      <c r="F512" s="226"/>
      <c r="G512" s="226"/>
      <c r="H512" s="227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s="16" customFormat="1" ht="25.5" customHeight="1" thickBot="1">
      <c r="A513" s="204" t="s">
        <v>1118</v>
      </c>
      <c r="B513" s="205"/>
      <c r="C513" s="205"/>
      <c r="D513" s="205"/>
      <c r="E513" s="205"/>
      <c r="F513" s="205"/>
      <c r="G513" s="205"/>
      <c r="H513" s="206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s="16" customFormat="1" ht="46.5" customHeight="1" thickBot="1">
      <c r="A514" s="136">
        <v>464</v>
      </c>
      <c r="B514" s="137"/>
      <c r="C514" s="152" t="s">
        <v>1119</v>
      </c>
      <c r="D514" s="137" t="s">
        <v>281</v>
      </c>
      <c r="E514" s="128">
        <v>4500</v>
      </c>
      <c r="F514" s="129">
        <f>E514*80%</f>
        <v>3600</v>
      </c>
      <c r="G514" s="41">
        <v>5850</v>
      </c>
      <c r="H514" s="53">
        <v>5625</v>
      </c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s="16" customFormat="1" ht="34.5" customHeight="1" thickBot="1">
      <c r="A515" s="136">
        <v>465</v>
      </c>
      <c r="B515" s="137"/>
      <c r="C515" s="152" t="s">
        <v>1120</v>
      </c>
      <c r="D515" s="137" t="s">
        <v>281</v>
      </c>
      <c r="E515" s="128">
        <v>6200</v>
      </c>
      <c r="F515" s="129">
        <f>E515*80%</f>
        <v>4960</v>
      </c>
      <c r="G515" s="41">
        <v>8060</v>
      </c>
      <c r="H515" s="53">
        <v>7750</v>
      </c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s="16" customFormat="1" ht="46.5" customHeight="1" thickBot="1">
      <c r="A516" s="136">
        <v>466</v>
      </c>
      <c r="B516" s="137"/>
      <c r="C516" s="152" t="s">
        <v>1121</v>
      </c>
      <c r="D516" s="137" t="s">
        <v>281</v>
      </c>
      <c r="E516" s="128">
        <v>4000</v>
      </c>
      <c r="F516" s="129">
        <f aca="true" t="shared" si="22" ref="F516:F528">E516*80%</f>
        <v>3200</v>
      </c>
      <c r="G516" s="41">
        <v>5200</v>
      </c>
      <c r="H516" s="53">
        <v>5000</v>
      </c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s="16" customFormat="1" ht="46.5" customHeight="1" thickBot="1">
      <c r="A517" s="136">
        <v>467</v>
      </c>
      <c r="B517" s="137"/>
      <c r="C517" s="152" t="s">
        <v>1122</v>
      </c>
      <c r="D517" s="137" t="s">
        <v>281</v>
      </c>
      <c r="E517" s="128">
        <v>4000</v>
      </c>
      <c r="F517" s="129">
        <f t="shared" si="22"/>
        <v>3200</v>
      </c>
      <c r="G517" s="41">
        <v>5200</v>
      </c>
      <c r="H517" s="53">
        <v>5000</v>
      </c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s="16" customFormat="1" ht="46.5" customHeight="1" thickBot="1">
      <c r="A518" s="136">
        <v>468</v>
      </c>
      <c r="B518" s="137"/>
      <c r="C518" s="152" t="s">
        <v>1123</v>
      </c>
      <c r="D518" s="137" t="s">
        <v>281</v>
      </c>
      <c r="E518" s="128">
        <v>4000</v>
      </c>
      <c r="F518" s="129">
        <f t="shared" si="22"/>
        <v>3200</v>
      </c>
      <c r="G518" s="41">
        <v>5200</v>
      </c>
      <c r="H518" s="53">
        <v>5000</v>
      </c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s="16" customFormat="1" ht="62.25" customHeight="1" thickBot="1">
      <c r="A519" s="136">
        <v>469</v>
      </c>
      <c r="B519" s="137"/>
      <c r="C519" s="152" t="s">
        <v>1124</v>
      </c>
      <c r="D519" s="137" t="s">
        <v>281</v>
      </c>
      <c r="E519" s="128">
        <v>22000</v>
      </c>
      <c r="F519" s="129">
        <f t="shared" si="22"/>
        <v>17600</v>
      </c>
      <c r="G519" s="41">
        <v>28600</v>
      </c>
      <c r="H519" s="53">
        <v>27500</v>
      </c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s="16" customFormat="1" ht="54.75" customHeight="1" thickBot="1">
      <c r="A520" s="136">
        <v>470</v>
      </c>
      <c r="B520" s="137"/>
      <c r="C520" s="152" t="s">
        <v>1125</v>
      </c>
      <c r="D520" s="137" t="s">
        <v>281</v>
      </c>
      <c r="E520" s="128">
        <v>5000</v>
      </c>
      <c r="F520" s="129">
        <f t="shared" si="22"/>
        <v>4000</v>
      </c>
      <c r="G520" s="41">
        <v>6500</v>
      </c>
      <c r="H520" s="53">
        <v>6250</v>
      </c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s="16" customFormat="1" ht="46.5" customHeight="1" thickBot="1">
      <c r="A521" s="136">
        <v>471</v>
      </c>
      <c r="B521" s="137"/>
      <c r="C521" s="152" t="s">
        <v>1126</v>
      </c>
      <c r="D521" s="137" t="s">
        <v>281</v>
      </c>
      <c r="E521" s="128">
        <v>4800</v>
      </c>
      <c r="F521" s="129">
        <f t="shared" si="22"/>
        <v>3840</v>
      </c>
      <c r="G521" s="41">
        <v>6240</v>
      </c>
      <c r="H521" s="53">
        <v>6000</v>
      </c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s="16" customFormat="1" ht="33.75" customHeight="1" thickBot="1">
      <c r="A522" s="136">
        <v>472</v>
      </c>
      <c r="B522" s="137"/>
      <c r="C522" s="152" t="s">
        <v>1127</v>
      </c>
      <c r="D522" s="137" t="s">
        <v>281</v>
      </c>
      <c r="E522" s="128">
        <v>3500</v>
      </c>
      <c r="F522" s="129">
        <f t="shared" si="22"/>
        <v>2800</v>
      </c>
      <c r="G522" s="41">
        <v>4550</v>
      </c>
      <c r="H522" s="53">
        <v>4375</v>
      </c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s="16" customFormat="1" ht="54.75" customHeight="1" thickBot="1">
      <c r="A523" s="136">
        <v>473</v>
      </c>
      <c r="B523" s="137"/>
      <c r="C523" s="152" t="s">
        <v>1128</v>
      </c>
      <c r="D523" s="137" t="s">
        <v>281</v>
      </c>
      <c r="E523" s="128">
        <v>3500</v>
      </c>
      <c r="F523" s="129">
        <f t="shared" si="22"/>
        <v>2800</v>
      </c>
      <c r="G523" s="41">
        <v>4550</v>
      </c>
      <c r="H523" s="53">
        <v>4375</v>
      </c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s="16" customFormat="1" ht="46.5" customHeight="1" thickBot="1">
      <c r="A524" s="136">
        <v>474</v>
      </c>
      <c r="B524" s="137"/>
      <c r="C524" s="152" t="s">
        <v>1129</v>
      </c>
      <c r="D524" s="137" t="s">
        <v>281</v>
      </c>
      <c r="E524" s="128">
        <v>3000</v>
      </c>
      <c r="F524" s="129">
        <f t="shared" si="22"/>
        <v>2400</v>
      </c>
      <c r="G524" s="41">
        <v>3900</v>
      </c>
      <c r="H524" s="53">
        <v>3750</v>
      </c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s="16" customFormat="1" ht="81.75" customHeight="1" thickBot="1">
      <c r="A525" s="136">
        <v>475</v>
      </c>
      <c r="B525" s="137"/>
      <c r="C525" s="152" t="s">
        <v>1130</v>
      </c>
      <c r="D525" s="137" t="s">
        <v>281</v>
      </c>
      <c r="E525" s="128">
        <v>2000</v>
      </c>
      <c r="F525" s="129">
        <f t="shared" si="22"/>
        <v>1600</v>
      </c>
      <c r="G525" s="41">
        <v>2600</v>
      </c>
      <c r="H525" s="53">
        <v>2500</v>
      </c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s="16" customFormat="1" ht="60.75" customHeight="1" thickBot="1">
      <c r="A526" s="136">
        <v>476</v>
      </c>
      <c r="B526" s="137"/>
      <c r="C526" s="152" t="s">
        <v>1131</v>
      </c>
      <c r="D526" s="137" t="s">
        <v>281</v>
      </c>
      <c r="E526" s="128">
        <v>2000</v>
      </c>
      <c r="F526" s="129">
        <f t="shared" si="22"/>
        <v>1600</v>
      </c>
      <c r="G526" s="41">
        <v>2600</v>
      </c>
      <c r="H526" s="53">
        <v>2500</v>
      </c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s="16" customFormat="1" ht="60.75" customHeight="1" thickBot="1">
      <c r="A527" s="136">
        <v>477</v>
      </c>
      <c r="B527" s="137"/>
      <c r="C527" s="152" t="s">
        <v>1132</v>
      </c>
      <c r="D527" s="137" t="s">
        <v>281</v>
      </c>
      <c r="E527" s="128">
        <v>2100</v>
      </c>
      <c r="F527" s="129">
        <f t="shared" si="22"/>
        <v>1680</v>
      </c>
      <c r="G527" s="41">
        <v>2730</v>
      </c>
      <c r="H527" s="53">
        <v>2625</v>
      </c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s="16" customFormat="1" ht="40.5" customHeight="1" thickBot="1">
      <c r="A528" s="136">
        <v>478</v>
      </c>
      <c r="B528" s="137"/>
      <c r="C528" s="152" t="s">
        <v>1133</v>
      </c>
      <c r="D528" s="137" t="s">
        <v>281</v>
      </c>
      <c r="E528" s="128">
        <v>8500</v>
      </c>
      <c r="F528" s="129">
        <f t="shared" si="22"/>
        <v>6800</v>
      </c>
      <c r="G528" s="41">
        <v>11050</v>
      </c>
      <c r="H528" s="53">
        <v>10625</v>
      </c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s="16" customFormat="1" ht="21" customHeight="1" thickBot="1">
      <c r="A529" s="204" t="s">
        <v>1134</v>
      </c>
      <c r="B529" s="205"/>
      <c r="C529" s="205"/>
      <c r="D529" s="205"/>
      <c r="E529" s="205"/>
      <c r="F529" s="205"/>
      <c r="G529" s="205"/>
      <c r="H529" s="206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s="16" customFormat="1" ht="83.25" customHeight="1" thickBot="1">
      <c r="A530" s="136">
        <v>479</v>
      </c>
      <c r="B530" s="137"/>
      <c r="C530" s="152" t="s">
        <v>1135</v>
      </c>
      <c r="D530" s="137" t="s">
        <v>281</v>
      </c>
      <c r="E530" s="128">
        <v>31500</v>
      </c>
      <c r="F530" s="129">
        <f>E530*80%</f>
        <v>25200</v>
      </c>
      <c r="G530" s="41">
        <v>40950</v>
      </c>
      <c r="H530" s="53">
        <v>39375</v>
      </c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s="16" customFormat="1" ht="47.25" customHeight="1" thickBot="1">
      <c r="A531" s="136">
        <v>480</v>
      </c>
      <c r="B531" s="137"/>
      <c r="C531" s="152" t="s">
        <v>1136</v>
      </c>
      <c r="D531" s="137" t="s">
        <v>281</v>
      </c>
      <c r="E531" s="128">
        <v>24900</v>
      </c>
      <c r="F531" s="129">
        <f>E531*80%</f>
        <v>19920</v>
      </c>
      <c r="G531" s="41">
        <v>32370</v>
      </c>
      <c r="H531" s="53">
        <v>31125</v>
      </c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s="16" customFormat="1" ht="60" customHeight="1" thickBot="1">
      <c r="A532" s="136">
        <v>481</v>
      </c>
      <c r="B532" s="137"/>
      <c r="C532" s="152" t="s">
        <v>1137</v>
      </c>
      <c r="D532" s="137" t="s">
        <v>281</v>
      </c>
      <c r="E532" s="128">
        <v>22100</v>
      </c>
      <c r="F532" s="129">
        <f>E532*80%</f>
        <v>17680</v>
      </c>
      <c r="G532" s="41">
        <v>28730</v>
      </c>
      <c r="H532" s="53">
        <v>27625</v>
      </c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s="16" customFormat="1" ht="45.75" customHeight="1" thickBot="1">
      <c r="A533" s="136">
        <v>482</v>
      </c>
      <c r="B533" s="137"/>
      <c r="C533" s="152" t="s">
        <v>1138</v>
      </c>
      <c r="D533" s="137" t="s">
        <v>281</v>
      </c>
      <c r="E533" s="128">
        <v>10300</v>
      </c>
      <c r="F533" s="129">
        <f>E533*80%</f>
        <v>8240</v>
      </c>
      <c r="G533" s="41">
        <v>13390</v>
      </c>
      <c r="H533" s="53">
        <v>12875</v>
      </c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s="16" customFormat="1" ht="29.25" customHeight="1" thickBot="1">
      <c r="A534" s="204" t="s">
        <v>1139</v>
      </c>
      <c r="B534" s="205"/>
      <c r="C534" s="205"/>
      <c r="D534" s="205"/>
      <c r="E534" s="205"/>
      <c r="F534" s="205"/>
      <c r="G534" s="205"/>
      <c r="H534" s="206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s="16" customFormat="1" ht="47.25" customHeight="1" thickBot="1">
      <c r="A535" s="136">
        <v>483</v>
      </c>
      <c r="B535" s="137"/>
      <c r="C535" s="152" t="s">
        <v>1140</v>
      </c>
      <c r="D535" s="137" t="s">
        <v>281</v>
      </c>
      <c r="E535" s="128">
        <v>1999.9027972291021</v>
      </c>
      <c r="F535" s="129">
        <f>E535*80%</f>
        <v>1599.9222377832818</v>
      </c>
      <c r="G535" s="41">
        <v>2599.873636397833</v>
      </c>
      <c r="H535" s="53">
        <v>2499.8784965363775</v>
      </c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s="16" customFormat="1" ht="47.25" customHeight="1" thickBot="1">
      <c r="A536" s="136">
        <v>484</v>
      </c>
      <c r="B536" s="137"/>
      <c r="C536" s="152" t="s">
        <v>1141</v>
      </c>
      <c r="D536" s="137" t="s">
        <v>281</v>
      </c>
      <c r="E536" s="128">
        <v>2000.2299161315411</v>
      </c>
      <c r="F536" s="129">
        <f aca="true" t="shared" si="23" ref="F536:F593">E536*80%</f>
        <v>1600.183932905233</v>
      </c>
      <c r="G536" s="41">
        <v>2600.2988909710034</v>
      </c>
      <c r="H536" s="53">
        <v>2500.2873951644265</v>
      </c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s="16" customFormat="1" ht="47.25" customHeight="1" thickBot="1">
      <c r="A537" s="136">
        <v>485</v>
      </c>
      <c r="B537" s="137"/>
      <c r="C537" s="152" t="s">
        <v>1142</v>
      </c>
      <c r="D537" s="137" t="s">
        <v>281</v>
      </c>
      <c r="E537" s="128">
        <v>1999.824416131541</v>
      </c>
      <c r="F537" s="129">
        <f t="shared" si="23"/>
        <v>1599.859532905233</v>
      </c>
      <c r="G537" s="41">
        <v>2599.7717409710035</v>
      </c>
      <c r="H537" s="53">
        <v>2499.7805201644264</v>
      </c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s="16" customFormat="1" ht="47.25" customHeight="1" thickBot="1">
      <c r="A538" s="136">
        <v>486</v>
      </c>
      <c r="B538" s="137"/>
      <c r="C538" s="152" t="s">
        <v>1143</v>
      </c>
      <c r="D538" s="137" t="s">
        <v>281</v>
      </c>
      <c r="E538" s="128">
        <v>2199.6878661315413</v>
      </c>
      <c r="F538" s="129">
        <f t="shared" si="23"/>
        <v>1759.7502929052332</v>
      </c>
      <c r="G538" s="41">
        <v>2859.5942259710037</v>
      </c>
      <c r="H538" s="53">
        <v>2749.609832664427</v>
      </c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s="16" customFormat="1" ht="47.25" customHeight="1" thickBot="1">
      <c r="A539" s="136">
        <v>487</v>
      </c>
      <c r="B539" s="137"/>
      <c r="C539" s="152" t="s">
        <v>1144</v>
      </c>
      <c r="D539" s="137" t="s">
        <v>281</v>
      </c>
      <c r="E539" s="128">
        <v>2199.939086131541</v>
      </c>
      <c r="F539" s="129">
        <f t="shared" si="23"/>
        <v>1759.9512689052328</v>
      </c>
      <c r="G539" s="41">
        <v>2859.9208119710033</v>
      </c>
      <c r="H539" s="53">
        <v>2749.923857664426</v>
      </c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s="16" customFormat="1" ht="47.25" customHeight="1" thickBot="1">
      <c r="A540" s="136">
        <v>488</v>
      </c>
      <c r="B540" s="137"/>
      <c r="C540" s="152" t="s">
        <v>1145</v>
      </c>
      <c r="D540" s="137" t="s">
        <v>281</v>
      </c>
      <c r="E540" s="128">
        <v>1800.0035695858237</v>
      </c>
      <c r="F540" s="129">
        <f t="shared" si="23"/>
        <v>1440.002855668659</v>
      </c>
      <c r="G540" s="41">
        <v>2340.004640461571</v>
      </c>
      <c r="H540" s="53">
        <v>2250.0044619822797</v>
      </c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s="16" customFormat="1" ht="47.25" customHeight="1" thickBot="1">
      <c r="A541" s="136">
        <v>489</v>
      </c>
      <c r="B541" s="137"/>
      <c r="C541" s="152" t="s">
        <v>1146</v>
      </c>
      <c r="D541" s="137" t="s">
        <v>281</v>
      </c>
      <c r="E541" s="128">
        <v>1999.5389602474445</v>
      </c>
      <c r="F541" s="129">
        <f t="shared" si="23"/>
        <v>1599.6311681979557</v>
      </c>
      <c r="G541" s="41">
        <v>2600</v>
      </c>
      <c r="H541" s="53">
        <v>2499.423700309306</v>
      </c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s="16" customFormat="1" ht="47.25" customHeight="1" thickBot="1">
      <c r="A542" s="136">
        <v>490</v>
      </c>
      <c r="B542" s="137"/>
      <c r="C542" s="152" t="s">
        <v>1147</v>
      </c>
      <c r="D542" s="137" t="s">
        <v>281</v>
      </c>
      <c r="E542" s="128">
        <v>2000.3277402474441</v>
      </c>
      <c r="F542" s="129">
        <f t="shared" si="23"/>
        <v>1600.2621921979553</v>
      </c>
      <c r="G542" s="41">
        <v>2600.4260623216774</v>
      </c>
      <c r="H542" s="53">
        <v>2500.4096753093054</v>
      </c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s="16" customFormat="1" ht="47.25" customHeight="1" thickBot="1">
      <c r="A543" s="136">
        <v>491</v>
      </c>
      <c r="B543" s="137"/>
      <c r="C543" s="152" t="s">
        <v>1148</v>
      </c>
      <c r="D543" s="137" t="s">
        <v>281</v>
      </c>
      <c r="E543" s="128">
        <v>1999.7786066803212</v>
      </c>
      <c r="F543" s="129">
        <f t="shared" si="23"/>
        <v>1599.822885344257</v>
      </c>
      <c r="G543" s="41">
        <v>2599.7121886844175</v>
      </c>
      <c r="H543" s="53">
        <v>2499.7232583504015</v>
      </c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s="16" customFormat="1" ht="47.25" customHeight="1" thickBot="1">
      <c r="A544" s="136">
        <v>492</v>
      </c>
      <c r="B544" s="137"/>
      <c r="C544" s="152" t="s">
        <v>1149</v>
      </c>
      <c r="D544" s="137" t="s">
        <v>281</v>
      </c>
      <c r="E544" s="128">
        <v>2099.872008738273</v>
      </c>
      <c r="F544" s="129">
        <f t="shared" si="23"/>
        <v>1679.8976069906184</v>
      </c>
      <c r="G544" s="41">
        <v>2729.833611359755</v>
      </c>
      <c r="H544" s="53">
        <v>2624.8400109228414</v>
      </c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s="16" customFormat="1" ht="47.25" customHeight="1" thickBot="1">
      <c r="A545" s="136">
        <v>493</v>
      </c>
      <c r="B545" s="137"/>
      <c r="C545" s="152" t="s">
        <v>1150</v>
      </c>
      <c r="D545" s="137" t="s">
        <v>281</v>
      </c>
      <c r="E545" s="128">
        <v>2100.3277105100838</v>
      </c>
      <c r="F545" s="129">
        <f t="shared" si="23"/>
        <v>1680.262168408067</v>
      </c>
      <c r="G545" s="41">
        <v>2730.426023663109</v>
      </c>
      <c r="H545" s="53">
        <v>2625.409638137605</v>
      </c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s="16" customFormat="1" ht="47.25" customHeight="1" thickBot="1">
      <c r="A546" s="136">
        <v>494</v>
      </c>
      <c r="B546" s="137"/>
      <c r="C546" s="152" t="s">
        <v>1151</v>
      </c>
      <c r="D546" s="137" t="s">
        <v>281</v>
      </c>
      <c r="E546" s="128">
        <v>4200.251930270977</v>
      </c>
      <c r="F546" s="129">
        <f t="shared" si="23"/>
        <v>3360.2015442167817</v>
      </c>
      <c r="G546" s="41">
        <v>5460.327509352271</v>
      </c>
      <c r="H546" s="53">
        <v>5250.314912838721</v>
      </c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s="16" customFormat="1" ht="47.25" customHeight="1" thickBot="1">
      <c r="A547" s="136">
        <v>495</v>
      </c>
      <c r="B547" s="137"/>
      <c r="C547" s="152" t="s">
        <v>1152</v>
      </c>
      <c r="D547" s="137" t="s">
        <v>281</v>
      </c>
      <c r="E547" s="128">
        <v>2099.5614802474443</v>
      </c>
      <c r="F547" s="129">
        <f t="shared" si="23"/>
        <v>1679.6491841979555</v>
      </c>
      <c r="G547" s="41">
        <v>2730</v>
      </c>
      <c r="H547" s="53">
        <v>2624.4518503093054</v>
      </c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s="16" customFormat="1" ht="47.25" customHeight="1" thickBot="1">
      <c r="A548" s="136">
        <v>496</v>
      </c>
      <c r="B548" s="137"/>
      <c r="C548" s="152" t="s">
        <v>1153</v>
      </c>
      <c r="D548" s="137" t="s">
        <v>281</v>
      </c>
      <c r="E548" s="128">
        <v>2099.5062119038007</v>
      </c>
      <c r="F548" s="129">
        <f t="shared" si="23"/>
        <v>1679.6049695230406</v>
      </c>
      <c r="G548" s="41">
        <v>2730</v>
      </c>
      <c r="H548" s="53">
        <v>2624.382764879751</v>
      </c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s="16" customFormat="1" ht="47.25" customHeight="1" thickBot="1">
      <c r="A549" s="136">
        <v>497</v>
      </c>
      <c r="B549" s="137"/>
      <c r="C549" s="152" t="s">
        <v>1154</v>
      </c>
      <c r="D549" s="137" t="s">
        <v>281</v>
      </c>
      <c r="E549" s="128">
        <v>2199.622358357201</v>
      </c>
      <c r="F549" s="129">
        <f t="shared" si="23"/>
        <v>1759.6978866857607</v>
      </c>
      <c r="G549" s="41">
        <v>2859.509065864361</v>
      </c>
      <c r="H549" s="53">
        <v>2749.527947946501</v>
      </c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s="16" customFormat="1" ht="47.25" customHeight="1" thickBot="1">
      <c r="A550" s="136">
        <v>498</v>
      </c>
      <c r="B550" s="137"/>
      <c r="C550" s="152" t="s">
        <v>1155</v>
      </c>
      <c r="D550" s="137" t="s">
        <v>281</v>
      </c>
      <c r="E550" s="128">
        <v>3299.6681364669575</v>
      </c>
      <c r="F550" s="129">
        <f t="shared" si="23"/>
        <v>2639.734509173566</v>
      </c>
      <c r="G550" s="41">
        <v>4289.568577407045</v>
      </c>
      <c r="H550" s="53">
        <v>4124.585170583697</v>
      </c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s="16" customFormat="1" ht="47.25" customHeight="1" thickBot="1">
      <c r="A551" s="136">
        <v>499</v>
      </c>
      <c r="B551" s="137"/>
      <c r="C551" s="152" t="s">
        <v>1156</v>
      </c>
      <c r="D551" s="137" t="s">
        <v>281</v>
      </c>
      <c r="E551" s="128">
        <v>2699.9274302474446</v>
      </c>
      <c r="F551" s="129">
        <f t="shared" si="23"/>
        <v>2159.9419441979558</v>
      </c>
      <c r="G551" s="41">
        <v>3509.9056593216783</v>
      </c>
      <c r="H551" s="53">
        <v>3374.9092878093056</v>
      </c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s="16" customFormat="1" ht="47.25" customHeight="1" thickBot="1">
      <c r="A552" s="136">
        <v>500</v>
      </c>
      <c r="B552" s="137"/>
      <c r="C552" s="152" t="s">
        <v>1157</v>
      </c>
      <c r="D552" s="137" t="s">
        <v>281</v>
      </c>
      <c r="E552" s="128">
        <v>3199.6802626590343</v>
      </c>
      <c r="F552" s="129">
        <f t="shared" si="23"/>
        <v>2559.7442101272277</v>
      </c>
      <c r="G552" s="41">
        <v>4159.584341456744</v>
      </c>
      <c r="H552" s="53">
        <v>3999.600328323793</v>
      </c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s="16" customFormat="1" ht="47.25" customHeight="1" thickBot="1">
      <c r="A553" s="136">
        <v>501</v>
      </c>
      <c r="B553" s="137"/>
      <c r="C553" s="152" t="s">
        <v>1158</v>
      </c>
      <c r="D553" s="137" t="s">
        <v>281</v>
      </c>
      <c r="E553" s="128">
        <v>2500.135200757236</v>
      </c>
      <c r="F553" s="129">
        <f t="shared" si="23"/>
        <v>2000.1081606057887</v>
      </c>
      <c r="G553" s="41">
        <v>3250.1757609844067</v>
      </c>
      <c r="H553" s="53">
        <v>3125.1690009465447</v>
      </c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s="16" customFormat="1" ht="47.25" customHeight="1" thickBot="1">
      <c r="A554" s="136">
        <v>502</v>
      </c>
      <c r="B554" s="137"/>
      <c r="C554" s="152" t="s">
        <v>1159</v>
      </c>
      <c r="D554" s="137" t="s">
        <v>281</v>
      </c>
      <c r="E554" s="128">
        <v>3100.4180109119166</v>
      </c>
      <c r="F554" s="129">
        <f t="shared" si="23"/>
        <v>2480.3344087295336</v>
      </c>
      <c r="G554" s="41">
        <v>4030</v>
      </c>
      <c r="H554" s="53">
        <v>3875.522513639896</v>
      </c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s="16" customFormat="1" ht="58.5" customHeight="1" thickBot="1">
      <c r="A555" s="136">
        <v>503</v>
      </c>
      <c r="B555" s="137"/>
      <c r="C555" s="152" t="s">
        <v>1160</v>
      </c>
      <c r="D555" s="137" t="s">
        <v>281</v>
      </c>
      <c r="E555" s="128">
        <v>2400.113699758285</v>
      </c>
      <c r="F555" s="129">
        <f t="shared" si="23"/>
        <v>1920.090959806628</v>
      </c>
      <c r="G555" s="41">
        <v>3120.1478096857704</v>
      </c>
      <c r="H555" s="53">
        <v>3000.142124697856</v>
      </c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s="16" customFormat="1" ht="58.5" customHeight="1" thickBot="1">
      <c r="A556" s="136">
        <v>504</v>
      </c>
      <c r="B556" s="137"/>
      <c r="C556" s="152" t="s">
        <v>1161</v>
      </c>
      <c r="D556" s="137" t="s">
        <v>281</v>
      </c>
      <c r="E556" s="128">
        <v>2299.6033318547966</v>
      </c>
      <c r="F556" s="129">
        <f t="shared" si="23"/>
        <v>1839.6826654838374</v>
      </c>
      <c r="G556" s="41">
        <v>2990</v>
      </c>
      <c r="H556" s="53">
        <v>2874.5041648184956</v>
      </c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s="16" customFormat="1" ht="58.5" customHeight="1" thickBot="1">
      <c r="A557" s="136">
        <v>505</v>
      </c>
      <c r="B557" s="137"/>
      <c r="C557" s="152" t="s">
        <v>1162</v>
      </c>
      <c r="D557" s="137" t="s">
        <v>281</v>
      </c>
      <c r="E557" s="128">
        <v>2600.291673623188</v>
      </c>
      <c r="F557" s="129">
        <f t="shared" si="23"/>
        <v>2080.2333388985508</v>
      </c>
      <c r="G557" s="41">
        <v>3380.379175710145</v>
      </c>
      <c r="H557" s="53">
        <v>3250.3645920289855</v>
      </c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s="16" customFormat="1" ht="58.5" customHeight="1" thickBot="1">
      <c r="A558" s="136">
        <v>506</v>
      </c>
      <c r="B558" s="137"/>
      <c r="C558" s="152" t="s">
        <v>1163</v>
      </c>
      <c r="D558" s="137" t="s">
        <v>281</v>
      </c>
      <c r="E558" s="128">
        <v>2499.871873494179</v>
      </c>
      <c r="F558" s="129">
        <f t="shared" si="23"/>
        <v>1999.8974987953434</v>
      </c>
      <c r="G558" s="41">
        <v>3249.8334355424327</v>
      </c>
      <c r="H558" s="53">
        <v>3124.839841867724</v>
      </c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s="16" customFormat="1" ht="44.25" customHeight="1" thickBot="1">
      <c r="A559" s="136">
        <v>507</v>
      </c>
      <c r="B559" s="137"/>
      <c r="C559" s="152" t="s">
        <v>1164</v>
      </c>
      <c r="D559" s="137" t="s">
        <v>281</v>
      </c>
      <c r="E559" s="128">
        <v>3599.743692314705</v>
      </c>
      <c r="F559" s="129">
        <f t="shared" si="23"/>
        <v>2879.794953851764</v>
      </c>
      <c r="G559" s="41">
        <v>4679.666800009117</v>
      </c>
      <c r="H559" s="53">
        <v>4499.679615393381</v>
      </c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s="16" customFormat="1" ht="47.25" customHeight="1" thickBot="1">
      <c r="A560" s="136">
        <v>508</v>
      </c>
      <c r="B560" s="137"/>
      <c r="C560" s="152" t="s">
        <v>1165</v>
      </c>
      <c r="D560" s="137" t="s">
        <v>281</v>
      </c>
      <c r="E560" s="128">
        <v>2400.0820885705657</v>
      </c>
      <c r="F560" s="129">
        <f t="shared" si="23"/>
        <v>1920.0656708564527</v>
      </c>
      <c r="G560" s="41">
        <v>3120.1067151417355</v>
      </c>
      <c r="H560" s="53">
        <v>3000.102610713207</v>
      </c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s="16" customFormat="1" ht="47.25" customHeight="1" thickBot="1">
      <c r="A561" s="136">
        <v>509</v>
      </c>
      <c r="B561" s="137"/>
      <c r="C561" s="152" t="s">
        <v>1166</v>
      </c>
      <c r="D561" s="137" t="s">
        <v>281</v>
      </c>
      <c r="E561" s="128">
        <v>2400.2654202474446</v>
      </c>
      <c r="F561" s="129">
        <f t="shared" si="23"/>
        <v>1920.2123361979557</v>
      </c>
      <c r="G561" s="41">
        <v>3120.345046321678</v>
      </c>
      <c r="H561" s="53">
        <v>3000.3317753093056</v>
      </c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s="16" customFormat="1" ht="54.75" customHeight="1" thickBot="1">
      <c r="A562" s="136">
        <v>510</v>
      </c>
      <c r="B562" s="137"/>
      <c r="C562" s="152" t="s">
        <v>1167</v>
      </c>
      <c r="D562" s="137" t="s">
        <v>281</v>
      </c>
      <c r="E562" s="128">
        <v>1999.6027392301137</v>
      </c>
      <c r="F562" s="129">
        <f t="shared" si="23"/>
        <v>1599.682191384091</v>
      </c>
      <c r="G562" s="41">
        <v>2600</v>
      </c>
      <c r="H562" s="53">
        <v>2499.503424037642</v>
      </c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s="16" customFormat="1" ht="47.25" customHeight="1" thickBot="1">
      <c r="A563" s="136">
        <v>511</v>
      </c>
      <c r="B563" s="137"/>
      <c r="C563" s="152" t="s">
        <v>1168</v>
      </c>
      <c r="D563" s="137" t="s">
        <v>281</v>
      </c>
      <c r="E563" s="128">
        <v>2299.574108189493</v>
      </c>
      <c r="F563" s="129">
        <f t="shared" si="23"/>
        <v>1839.6592865515945</v>
      </c>
      <c r="G563" s="41">
        <v>2990</v>
      </c>
      <c r="H563" s="53">
        <v>2874.467635236866</v>
      </c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s="16" customFormat="1" ht="39" customHeight="1" thickBot="1">
      <c r="A564" s="136">
        <v>512</v>
      </c>
      <c r="B564" s="137"/>
      <c r="C564" s="152" t="s">
        <v>1169</v>
      </c>
      <c r="D564" s="137" t="s">
        <v>281</v>
      </c>
      <c r="E564" s="128">
        <v>3200.006248189493</v>
      </c>
      <c r="F564" s="129">
        <f t="shared" si="23"/>
        <v>2560.0049985515943</v>
      </c>
      <c r="G564" s="41">
        <v>4160.008122646341</v>
      </c>
      <c r="H564" s="53">
        <v>4000.007810236866</v>
      </c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s="16" customFormat="1" ht="39" customHeight="1" thickBot="1">
      <c r="A565" s="136">
        <v>513</v>
      </c>
      <c r="B565" s="137"/>
      <c r="C565" s="152" t="s">
        <v>1170</v>
      </c>
      <c r="D565" s="137" t="s">
        <v>281</v>
      </c>
      <c r="E565" s="128">
        <v>2600.239317499245</v>
      </c>
      <c r="F565" s="129">
        <f t="shared" si="23"/>
        <v>2080.191453999396</v>
      </c>
      <c r="G565" s="41">
        <v>3380.3111127490183</v>
      </c>
      <c r="H565" s="53">
        <v>3250.299146874056</v>
      </c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s="16" customFormat="1" ht="55.5" customHeight="1" thickBot="1">
      <c r="A566" s="136">
        <v>514</v>
      </c>
      <c r="B566" s="137"/>
      <c r="C566" s="152" t="s">
        <v>1171</v>
      </c>
      <c r="D566" s="137" t="s">
        <v>281</v>
      </c>
      <c r="E566" s="128">
        <v>2500.334352988466</v>
      </c>
      <c r="F566" s="129">
        <f t="shared" si="23"/>
        <v>2000.2674823907728</v>
      </c>
      <c r="G566" s="41">
        <v>3250.434658885006</v>
      </c>
      <c r="H566" s="53">
        <v>3125.4179412355825</v>
      </c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s="16" customFormat="1" ht="55.5" customHeight="1" thickBot="1">
      <c r="A567" s="136">
        <v>515</v>
      </c>
      <c r="B567" s="137"/>
      <c r="C567" s="152" t="s">
        <v>1172</v>
      </c>
      <c r="D567" s="137" t="s">
        <v>281</v>
      </c>
      <c r="E567" s="128">
        <v>2600.3476785601574</v>
      </c>
      <c r="F567" s="129">
        <f t="shared" si="23"/>
        <v>2080.278142848126</v>
      </c>
      <c r="G567" s="41">
        <v>3380.4519821282047</v>
      </c>
      <c r="H567" s="53">
        <v>3250.434598200197</v>
      </c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s="16" customFormat="1" ht="48.75" customHeight="1" thickBot="1">
      <c r="A568" s="136">
        <v>516</v>
      </c>
      <c r="B568" s="137"/>
      <c r="C568" s="152" t="s">
        <v>1173</v>
      </c>
      <c r="D568" s="137" t="s">
        <v>281</v>
      </c>
      <c r="E568" s="128">
        <v>1999.8242023510534</v>
      </c>
      <c r="F568" s="129">
        <f t="shared" si="23"/>
        <v>1599.8593618808427</v>
      </c>
      <c r="G568" s="41">
        <v>2599.7714630563696</v>
      </c>
      <c r="H568" s="53">
        <v>2499.780252938817</v>
      </c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s="16" customFormat="1" ht="48.75" customHeight="1" thickBot="1">
      <c r="A569" s="136">
        <v>517</v>
      </c>
      <c r="B569" s="137"/>
      <c r="C569" s="152" t="s">
        <v>1174</v>
      </c>
      <c r="D569" s="137" t="s">
        <v>281</v>
      </c>
      <c r="E569" s="128">
        <v>5499.979738570566</v>
      </c>
      <c r="F569" s="129">
        <f t="shared" si="23"/>
        <v>4399.983790856453</v>
      </c>
      <c r="G569" s="41">
        <v>7149.973660141736</v>
      </c>
      <c r="H569" s="53">
        <v>6874.974673213208</v>
      </c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s="16" customFormat="1" ht="48.75" customHeight="1" thickBot="1">
      <c r="A570" s="136">
        <v>518</v>
      </c>
      <c r="B570" s="137"/>
      <c r="C570" s="152" t="s">
        <v>1175</v>
      </c>
      <c r="D570" s="137" t="s">
        <v>281</v>
      </c>
      <c r="E570" s="128">
        <v>2299.8881002474445</v>
      </c>
      <c r="F570" s="129">
        <f t="shared" si="23"/>
        <v>1839.9104801979556</v>
      </c>
      <c r="G570" s="41">
        <v>2989.854530321678</v>
      </c>
      <c r="H570" s="53">
        <v>2874.8601253093057</v>
      </c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s="16" customFormat="1" ht="56.25" customHeight="1" thickBot="1">
      <c r="A571" s="136">
        <v>519</v>
      </c>
      <c r="B571" s="137"/>
      <c r="C571" s="152" t="s">
        <v>1176</v>
      </c>
      <c r="D571" s="137" t="s">
        <v>281</v>
      </c>
      <c r="E571" s="128">
        <v>3999.50274812058</v>
      </c>
      <c r="F571" s="129">
        <f t="shared" si="23"/>
        <v>3199.602198496464</v>
      </c>
      <c r="G571" s="41">
        <v>5200</v>
      </c>
      <c r="H571" s="53">
        <v>4999.378435150725</v>
      </c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s="16" customFormat="1" ht="48.75" customHeight="1" thickBot="1">
      <c r="A572" s="136">
        <v>520</v>
      </c>
      <c r="B572" s="137"/>
      <c r="C572" s="152" t="s">
        <v>1177</v>
      </c>
      <c r="D572" s="137" t="s">
        <v>281</v>
      </c>
      <c r="E572" s="128">
        <v>2499.537446726824</v>
      </c>
      <c r="F572" s="129">
        <f t="shared" si="23"/>
        <v>1999.6299573814592</v>
      </c>
      <c r="G572" s="41">
        <v>3250</v>
      </c>
      <c r="H572" s="53">
        <v>3124.4218084085296</v>
      </c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s="16" customFormat="1" ht="48.75" customHeight="1" thickBot="1">
      <c r="A573" s="136">
        <v>521</v>
      </c>
      <c r="B573" s="137"/>
      <c r="C573" s="152" t="s">
        <v>1178</v>
      </c>
      <c r="D573" s="137" t="s">
        <v>281</v>
      </c>
      <c r="E573" s="128">
        <v>2799.5059052165134</v>
      </c>
      <c r="F573" s="129">
        <f t="shared" si="23"/>
        <v>2239.604724173211</v>
      </c>
      <c r="G573" s="41">
        <v>3640</v>
      </c>
      <c r="H573" s="53">
        <v>3499.3823815206415</v>
      </c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s="16" customFormat="1" ht="48.75" customHeight="1" thickBot="1">
      <c r="A574" s="136">
        <v>522</v>
      </c>
      <c r="B574" s="137"/>
      <c r="C574" s="152" t="s">
        <v>1179</v>
      </c>
      <c r="D574" s="137" t="s">
        <v>281</v>
      </c>
      <c r="E574" s="128">
        <v>2800.322450247444</v>
      </c>
      <c r="F574" s="129">
        <f t="shared" si="23"/>
        <v>2240.2579601979555</v>
      </c>
      <c r="G574" s="41">
        <v>3640.4191853216776</v>
      </c>
      <c r="H574" s="53">
        <v>3500.403062809305</v>
      </c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s="16" customFormat="1" ht="48.75" customHeight="1" thickBot="1">
      <c r="A575" s="136">
        <v>523</v>
      </c>
      <c r="B575" s="137"/>
      <c r="C575" s="152" t="s">
        <v>1180</v>
      </c>
      <c r="D575" s="137" t="s">
        <v>281</v>
      </c>
      <c r="E575" s="128">
        <v>2600.3153440279325</v>
      </c>
      <c r="F575" s="129">
        <f t="shared" si="23"/>
        <v>2080.2522752223463</v>
      </c>
      <c r="G575" s="41">
        <v>3380.4099472363123</v>
      </c>
      <c r="H575" s="53">
        <v>3250.3941800349157</v>
      </c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s="16" customFormat="1" ht="48.75" customHeight="1" thickBot="1">
      <c r="A576" s="136">
        <v>524</v>
      </c>
      <c r="B576" s="137"/>
      <c r="C576" s="152" t="s">
        <v>1181</v>
      </c>
      <c r="D576" s="137" t="s">
        <v>281</v>
      </c>
      <c r="E576" s="128">
        <v>2800.3083047900777</v>
      </c>
      <c r="F576" s="129">
        <f t="shared" si="23"/>
        <v>2240.246643832062</v>
      </c>
      <c r="G576" s="41">
        <v>3640.400796227101</v>
      </c>
      <c r="H576" s="53">
        <v>3500.3853809875973</v>
      </c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s="16" customFormat="1" ht="48.75" customHeight="1" thickBot="1">
      <c r="A577" s="136">
        <v>525</v>
      </c>
      <c r="B577" s="137"/>
      <c r="C577" s="152" t="s">
        <v>1182</v>
      </c>
      <c r="D577" s="137" t="s">
        <v>281</v>
      </c>
      <c r="E577" s="128">
        <v>2300.1472802474445</v>
      </c>
      <c r="F577" s="129">
        <f t="shared" si="23"/>
        <v>1840.1178241979558</v>
      </c>
      <c r="G577" s="41">
        <v>2990.191464321678</v>
      </c>
      <c r="H577" s="53">
        <v>2875.184100309306</v>
      </c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s="16" customFormat="1" ht="48.75" customHeight="1" thickBot="1">
      <c r="A578" s="136">
        <v>526</v>
      </c>
      <c r="B578" s="137"/>
      <c r="C578" s="152" t="s">
        <v>1183</v>
      </c>
      <c r="D578" s="137" t="s">
        <v>281</v>
      </c>
      <c r="E578" s="128">
        <v>3500.340180247444</v>
      </c>
      <c r="F578" s="129">
        <f t="shared" si="23"/>
        <v>2800.2721441979556</v>
      </c>
      <c r="G578" s="41">
        <v>4550.4422343216775</v>
      </c>
      <c r="H578" s="53">
        <v>4375.4252253093055</v>
      </c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s="16" customFormat="1" ht="48.75" customHeight="1" thickBot="1">
      <c r="A579" s="136">
        <v>527</v>
      </c>
      <c r="B579" s="137"/>
      <c r="C579" s="152" t="s">
        <v>1184</v>
      </c>
      <c r="D579" s="137" t="s">
        <v>281</v>
      </c>
      <c r="E579" s="128">
        <v>2499.5500881894927</v>
      </c>
      <c r="F579" s="129">
        <f t="shared" si="23"/>
        <v>1999.6400705515944</v>
      </c>
      <c r="G579" s="41">
        <v>3250</v>
      </c>
      <c r="H579" s="53">
        <v>3124.437610236866</v>
      </c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s="16" customFormat="1" ht="54.75" customHeight="1" thickBot="1">
      <c r="A580" s="136">
        <v>528</v>
      </c>
      <c r="B580" s="137"/>
      <c r="C580" s="152" t="s">
        <v>1185</v>
      </c>
      <c r="D580" s="137" t="s">
        <v>281</v>
      </c>
      <c r="E580" s="128">
        <v>10799.50727951722</v>
      </c>
      <c r="F580" s="129">
        <f t="shared" si="23"/>
        <v>8639.605823613776</v>
      </c>
      <c r="G580" s="41">
        <v>14040</v>
      </c>
      <c r="H580" s="53">
        <v>13499.384099396524</v>
      </c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s="16" customFormat="1" ht="56.25" customHeight="1" thickBot="1">
      <c r="A581" s="136">
        <v>529</v>
      </c>
      <c r="B581" s="137"/>
      <c r="C581" s="152" t="s">
        <v>1186</v>
      </c>
      <c r="D581" s="137" t="s">
        <v>281</v>
      </c>
      <c r="E581" s="128">
        <v>3200.412336255742</v>
      </c>
      <c r="F581" s="129">
        <f t="shared" si="23"/>
        <v>2560.329869004594</v>
      </c>
      <c r="G581" s="41">
        <v>4160</v>
      </c>
      <c r="H581" s="53">
        <v>4000.5154203196776</v>
      </c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s="16" customFormat="1" ht="48.75" customHeight="1" thickBot="1">
      <c r="A582" s="136">
        <v>530</v>
      </c>
      <c r="B582" s="137"/>
      <c r="C582" s="152" t="s">
        <v>1187</v>
      </c>
      <c r="D582" s="137" t="s">
        <v>281</v>
      </c>
      <c r="E582" s="128">
        <v>8499.987748330483</v>
      </c>
      <c r="F582" s="129">
        <f t="shared" si="23"/>
        <v>6799.990198664386</v>
      </c>
      <c r="G582" s="41">
        <v>11049.984072829628</v>
      </c>
      <c r="H582" s="53">
        <v>10624.984685413103</v>
      </c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s="16" customFormat="1" ht="48.75" customHeight="1" thickBot="1">
      <c r="A583" s="136">
        <v>531</v>
      </c>
      <c r="B583" s="137"/>
      <c r="C583" s="152" t="s">
        <v>1188</v>
      </c>
      <c r="D583" s="137" t="s">
        <v>281</v>
      </c>
      <c r="E583" s="128">
        <v>2299.984847134048</v>
      </c>
      <c r="F583" s="129">
        <f t="shared" si="23"/>
        <v>1839.9878777072383</v>
      </c>
      <c r="G583" s="41">
        <v>2989.9803012742623</v>
      </c>
      <c r="H583" s="53">
        <v>2874.98105891756</v>
      </c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s="16" customFormat="1" ht="48.75" customHeight="1" thickBot="1">
      <c r="A584" s="136">
        <v>532</v>
      </c>
      <c r="B584" s="137"/>
      <c r="C584" s="152" t="s">
        <v>1189</v>
      </c>
      <c r="D584" s="137" t="s">
        <v>281</v>
      </c>
      <c r="E584" s="128">
        <v>2000.350821463316</v>
      </c>
      <c r="F584" s="129">
        <f t="shared" si="23"/>
        <v>1600.2806571706528</v>
      </c>
      <c r="G584" s="41">
        <v>2600.4560679023107</v>
      </c>
      <c r="H584" s="53">
        <v>2500.438526829145</v>
      </c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s="16" customFormat="1" ht="48.75" customHeight="1" thickBot="1">
      <c r="A585" s="136">
        <v>533</v>
      </c>
      <c r="B585" s="137"/>
      <c r="C585" s="152" t="s">
        <v>1190</v>
      </c>
      <c r="D585" s="137" t="s">
        <v>281</v>
      </c>
      <c r="E585" s="128">
        <v>2000.4443693597066</v>
      </c>
      <c r="F585" s="129">
        <f t="shared" si="23"/>
        <v>1600.3554954877654</v>
      </c>
      <c r="G585" s="41">
        <v>2600</v>
      </c>
      <c r="H585" s="53">
        <v>2500.5554616996333</v>
      </c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s="16" customFormat="1" ht="48.75" customHeight="1" thickBot="1">
      <c r="A586" s="136">
        <v>534</v>
      </c>
      <c r="B586" s="137"/>
      <c r="C586" s="152" t="s">
        <v>1191</v>
      </c>
      <c r="D586" s="137" t="s">
        <v>281</v>
      </c>
      <c r="E586" s="128">
        <v>3599.555635134048</v>
      </c>
      <c r="F586" s="129">
        <f t="shared" si="23"/>
        <v>2879.6445081072384</v>
      </c>
      <c r="G586" s="41">
        <v>4680</v>
      </c>
      <c r="H586" s="53">
        <v>4499.44454391756</v>
      </c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s="16" customFormat="1" ht="48.75" customHeight="1" thickBot="1">
      <c r="A587" s="136">
        <v>535</v>
      </c>
      <c r="B587" s="137"/>
      <c r="C587" s="152" t="s">
        <v>1192</v>
      </c>
      <c r="D587" s="137" t="s">
        <v>281</v>
      </c>
      <c r="E587" s="128">
        <v>2399.745262670129</v>
      </c>
      <c r="F587" s="129">
        <f t="shared" si="23"/>
        <v>1919.7962101361031</v>
      </c>
      <c r="G587" s="41">
        <v>3119.6688414711675</v>
      </c>
      <c r="H587" s="53">
        <v>2999.681578337661</v>
      </c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s="16" customFormat="1" ht="48.75" customHeight="1" thickBot="1">
      <c r="A588" s="136">
        <v>536</v>
      </c>
      <c r="B588" s="137"/>
      <c r="C588" s="152" t="s">
        <v>1193</v>
      </c>
      <c r="D588" s="137" t="s">
        <v>281</v>
      </c>
      <c r="E588" s="128">
        <v>2200.205701798731</v>
      </c>
      <c r="F588" s="129">
        <f t="shared" si="23"/>
        <v>1760.1645614389847</v>
      </c>
      <c r="G588" s="41">
        <v>2860.2674123383504</v>
      </c>
      <c r="H588" s="53">
        <v>2750.257127248414</v>
      </c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s="16" customFormat="1" ht="48.75" customHeight="1" thickBot="1">
      <c r="A589" s="136">
        <v>537</v>
      </c>
      <c r="B589" s="137"/>
      <c r="C589" s="152" t="s">
        <v>1194</v>
      </c>
      <c r="D589" s="137" t="s">
        <v>281</v>
      </c>
      <c r="E589" s="128">
        <v>2200.084098412602</v>
      </c>
      <c r="F589" s="129">
        <f t="shared" si="23"/>
        <v>1760.0672787300819</v>
      </c>
      <c r="G589" s="41">
        <v>2860.1093279363827</v>
      </c>
      <c r="H589" s="53">
        <v>2750.1051230157527</v>
      </c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s="16" customFormat="1" ht="48.75" customHeight="1" thickBot="1">
      <c r="A590" s="136">
        <v>538</v>
      </c>
      <c r="B590" s="137"/>
      <c r="C590" s="152" t="s">
        <v>1195</v>
      </c>
      <c r="D590" s="137" t="s">
        <v>281</v>
      </c>
      <c r="E590" s="128">
        <v>2399.7017830792684</v>
      </c>
      <c r="F590" s="129">
        <f t="shared" si="23"/>
        <v>1919.7614264634149</v>
      </c>
      <c r="G590" s="41">
        <v>3119.612318003049</v>
      </c>
      <c r="H590" s="53">
        <v>2999.6272288490854</v>
      </c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s="16" customFormat="1" ht="48.75" customHeight="1" thickBot="1">
      <c r="A591" s="136">
        <v>539</v>
      </c>
      <c r="B591" s="137"/>
      <c r="C591" s="152" t="s">
        <v>1196</v>
      </c>
      <c r="D591" s="137" t="s">
        <v>281</v>
      </c>
      <c r="E591" s="128">
        <v>2300.1684497459346</v>
      </c>
      <c r="F591" s="129">
        <f t="shared" si="23"/>
        <v>1840.1347597967479</v>
      </c>
      <c r="G591" s="41">
        <v>2990.218984669715</v>
      </c>
      <c r="H591" s="53">
        <v>2875.2105621824185</v>
      </c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s="16" customFormat="1" ht="42" customHeight="1" thickBot="1">
      <c r="A592" s="136">
        <v>540</v>
      </c>
      <c r="B592" s="137"/>
      <c r="C592" s="152" t="s">
        <v>1197</v>
      </c>
      <c r="D592" s="137" t="s">
        <v>281</v>
      </c>
      <c r="E592" s="128">
        <v>2299.7174484259995</v>
      </c>
      <c r="F592" s="129">
        <f t="shared" si="23"/>
        <v>1839.7739587407996</v>
      </c>
      <c r="G592" s="41">
        <v>2989.6326829537993</v>
      </c>
      <c r="H592" s="53">
        <v>2874.6468105324993</v>
      </c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s="16" customFormat="1" ht="41.25" customHeight="1" thickBot="1">
      <c r="A593" s="136">
        <v>541</v>
      </c>
      <c r="B593" s="137"/>
      <c r="C593" s="152" t="s">
        <v>1198</v>
      </c>
      <c r="D593" s="137" t="s">
        <v>281</v>
      </c>
      <c r="E593" s="128">
        <v>2300.4128418820233</v>
      </c>
      <c r="F593" s="129">
        <f t="shared" si="23"/>
        <v>1840.3302735056186</v>
      </c>
      <c r="G593" s="41">
        <v>2990</v>
      </c>
      <c r="H593" s="53">
        <v>2875.516052352529</v>
      </c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s="16" customFormat="1" ht="21.75" customHeight="1" thickBot="1">
      <c r="A594" s="204" t="s">
        <v>1199</v>
      </c>
      <c r="B594" s="205"/>
      <c r="C594" s="205"/>
      <c r="D594" s="205"/>
      <c r="E594" s="205"/>
      <c r="F594" s="205"/>
      <c r="G594" s="205"/>
      <c r="H594" s="206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s="16" customFormat="1" ht="41.25" customHeight="1" thickBot="1">
      <c r="A595" s="136">
        <v>542</v>
      </c>
      <c r="B595" s="137"/>
      <c r="C595" s="152" t="s">
        <v>1200</v>
      </c>
      <c r="D595" s="137" t="s">
        <v>281</v>
      </c>
      <c r="E595" s="128">
        <v>850</v>
      </c>
      <c r="F595" s="129">
        <f>E595*80%</f>
        <v>680</v>
      </c>
      <c r="G595" s="41">
        <v>1105</v>
      </c>
      <c r="H595" s="53">
        <v>1062.5</v>
      </c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s="16" customFormat="1" ht="41.25" customHeight="1" thickBot="1">
      <c r="A596" s="136">
        <v>543</v>
      </c>
      <c r="B596" s="137"/>
      <c r="C596" s="152" t="s">
        <v>1201</v>
      </c>
      <c r="D596" s="137" t="s">
        <v>281</v>
      </c>
      <c r="E596" s="128">
        <v>850</v>
      </c>
      <c r="F596" s="129">
        <f aca="true" t="shared" si="24" ref="F596:F635">E596*80%</f>
        <v>680</v>
      </c>
      <c r="G596" s="41">
        <v>1105</v>
      </c>
      <c r="H596" s="53">
        <v>1062.5</v>
      </c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s="16" customFormat="1" ht="41.25" customHeight="1" thickBot="1">
      <c r="A597" s="136">
        <v>544</v>
      </c>
      <c r="B597" s="137"/>
      <c r="C597" s="152" t="s">
        <v>1202</v>
      </c>
      <c r="D597" s="137" t="s">
        <v>281</v>
      </c>
      <c r="E597" s="128">
        <v>900</v>
      </c>
      <c r="F597" s="129">
        <f t="shared" si="24"/>
        <v>720</v>
      </c>
      <c r="G597" s="41">
        <v>1170</v>
      </c>
      <c r="H597" s="53">
        <v>1125</v>
      </c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s="16" customFormat="1" ht="41.25" customHeight="1" thickBot="1">
      <c r="A598" s="136">
        <v>545</v>
      </c>
      <c r="B598" s="137"/>
      <c r="C598" s="152" t="s">
        <v>1203</v>
      </c>
      <c r="D598" s="137" t="s">
        <v>281</v>
      </c>
      <c r="E598" s="128">
        <v>1300</v>
      </c>
      <c r="F598" s="129">
        <f t="shared" si="24"/>
        <v>1040</v>
      </c>
      <c r="G598" s="41">
        <v>1690</v>
      </c>
      <c r="H598" s="53">
        <v>1625</v>
      </c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s="16" customFormat="1" ht="41.25" customHeight="1" thickBot="1">
      <c r="A599" s="136">
        <v>546</v>
      </c>
      <c r="B599" s="137"/>
      <c r="C599" s="152" t="s">
        <v>1204</v>
      </c>
      <c r="D599" s="137" t="s">
        <v>281</v>
      </c>
      <c r="E599" s="128">
        <v>850</v>
      </c>
      <c r="F599" s="129">
        <f t="shared" si="24"/>
        <v>680</v>
      </c>
      <c r="G599" s="41">
        <v>1105</v>
      </c>
      <c r="H599" s="53">
        <v>1062.5</v>
      </c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s="16" customFormat="1" ht="41.25" customHeight="1" thickBot="1">
      <c r="A600" s="136">
        <v>547</v>
      </c>
      <c r="B600" s="137"/>
      <c r="C600" s="152" t="s">
        <v>1205</v>
      </c>
      <c r="D600" s="137" t="s">
        <v>281</v>
      </c>
      <c r="E600" s="128">
        <v>850</v>
      </c>
      <c r="F600" s="129">
        <f t="shared" si="24"/>
        <v>680</v>
      </c>
      <c r="G600" s="41">
        <v>1105</v>
      </c>
      <c r="H600" s="53">
        <v>1062.5</v>
      </c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s="16" customFormat="1" ht="41.25" customHeight="1" thickBot="1">
      <c r="A601" s="136">
        <v>548</v>
      </c>
      <c r="B601" s="137"/>
      <c r="C601" s="152" t="s">
        <v>1206</v>
      </c>
      <c r="D601" s="137" t="s">
        <v>281</v>
      </c>
      <c r="E601" s="128">
        <v>900</v>
      </c>
      <c r="F601" s="129">
        <f t="shared" si="24"/>
        <v>720</v>
      </c>
      <c r="G601" s="41">
        <v>1170</v>
      </c>
      <c r="H601" s="53">
        <v>1125</v>
      </c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s="16" customFormat="1" ht="41.25" customHeight="1" thickBot="1">
      <c r="A602" s="136">
        <v>549</v>
      </c>
      <c r="B602" s="137"/>
      <c r="C602" s="152" t="s">
        <v>1207</v>
      </c>
      <c r="D602" s="137" t="s">
        <v>281</v>
      </c>
      <c r="E602" s="128">
        <v>900</v>
      </c>
      <c r="F602" s="129">
        <f t="shared" si="24"/>
        <v>720</v>
      </c>
      <c r="G602" s="41">
        <v>1170</v>
      </c>
      <c r="H602" s="53">
        <v>1125</v>
      </c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s="16" customFormat="1" ht="41.25" customHeight="1" thickBot="1">
      <c r="A603" s="136">
        <v>550</v>
      </c>
      <c r="B603" s="137"/>
      <c r="C603" s="152" t="s">
        <v>1208</v>
      </c>
      <c r="D603" s="137" t="s">
        <v>281</v>
      </c>
      <c r="E603" s="128">
        <v>800</v>
      </c>
      <c r="F603" s="129">
        <f t="shared" si="24"/>
        <v>640</v>
      </c>
      <c r="G603" s="41">
        <v>1040</v>
      </c>
      <c r="H603" s="53">
        <v>1000</v>
      </c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s="16" customFormat="1" ht="41.25" customHeight="1" thickBot="1">
      <c r="A604" s="136">
        <v>551</v>
      </c>
      <c r="B604" s="137"/>
      <c r="C604" s="152" t="s">
        <v>1209</v>
      </c>
      <c r="D604" s="137" t="s">
        <v>281</v>
      </c>
      <c r="E604" s="128">
        <v>900</v>
      </c>
      <c r="F604" s="129">
        <f t="shared" si="24"/>
        <v>720</v>
      </c>
      <c r="G604" s="41">
        <v>1170</v>
      </c>
      <c r="H604" s="53">
        <v>1125</v>
      </c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s="16" customFormat="1" ht="41.25" customHeight="1" thickBot="1">
      <c r="A605" s="136">
        <v>552</v>
      </c>
      <c r="B605" s="137"/>
      <c r="C605" s="152" t="s">
        <v>1210</v>
      </c>
      <c r="D605" s="137" t="s">
        <v>281</v>
      </c>
      <c r="E605" s="128">
        <v>850</v>
      </c>
      <c r="F605" s="129">
        <f t="shared" si="24"/>
        <v>680</v>
      </c>
      <c r="G605" s="41">
        <v>1105</v>
      </c>
      <c r="H605" s="53">
        <v>1062.5</v>
      </c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s="16" customFormat="1" ht="41.25" customHeight="1" thickBot="1">
      <c r="A606" s="136">
        <v>553</v>
      </c>
      <c r="B606" s="137"/>
      <c r="C606" s="152" t="s">
        <v>1211</v>
      </c>
      <c r="D606" s="137" t="s">
        <v>281</v>
      </c>
      <c r="E606" s="128">
        <v>1200</v>
      </c>
      <c r="F606" s="129">
        <f t="shared" si="24"/>
        <v>960</v>
      </c>
      <c r="G606" s="41">
        <v>1560</v>
      </c>
      <c r="H606" s="53">
        <v>1500</v>
      </c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s="16" customFormat="1" ht="41.25" customHeight="1" thickBot="1">
      <c r="A607" s="136">
        <v>554</v>
      </c>
      <c r="B607" s="137"/>
      <c r="C607" s="152" t="s">
        <v>1212</v>
      </c>
      <c r="D607" s="137" t="s">
        <v>281</v>
      </c>
      <c r="E607" s="128">
        <v>850</v>
      </c>
      <c r="F607" s="129">
        <f t="shared" si="24"/>
        <v>680</v>
      </c>
      <c r="G607" s="41">
        <v>1105</v>
      </c>
      <c r="H607" s="53">
        <v>1062.5</v>
      </c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s="16" customFormat="1" ht="41.25" customHeight="1" thickBot="1">
      <c r="A608" s="136">
        <v>555</v>
      </c>
      <c r="B608" s="137"/>
      <c r="C608" s="152" t="s">
        <v>1213</v>
      </c>
      <c r="D608" s="137" t="s">
        <v>281</v>
      </c>
      <c r="E608" s="128">
        <v>850</v>
      </c>
      <c r="F608" s="129">
        <f t="shared" si="24"/>
        <v>680</v>
      </c>
      <c r="G608" s="41">
        <v>1105</v>
      </c>
      <c r="H608" s="53">
        <v>1062.5</v>
      </c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s="16" customFormat="1" ht="41.25" customHeight="1" thickBot="1">
      <c r="A609" s="136">
        <v>556</v>
      </c>
      <c r="B609" s="137"/>
      <c r="C609" s="152" t="s">
        <v>1214</v>
      </c>
      <c r="D609" s="137" t="s">
        <v>281</v>
      </c>
      <c r="E609" s="128">
        <v>850</v>
      </c>
      <c r="F609" s="129">
        <f t="shared" si="24"/>
        <v>680</v>
      </c>
      <c r="G609" s="41">
        <v>1105</v>
      </c>
      <c r="H609" s="53">
        <v>1062.5</v>
      </c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s="16" customFormat="1" ht="41.25" customHeight="1" thickBot="1">
      <c r="A610" s="136">
        <v>557</v>
      </c>
      <c r="B610" s="137"/>
      <c r="C610" s="152" t="s">
        <v>1215</v>
      </c>
      <c r="D610" s="137" t="s">
        <v>281</v>
      </c>
      <c r="E610" s="128">
        <v>850</v>
      </c>
      <c r="F610" s="129">
        <f t="shared" si="24"/>
        <v>680</v>
      </c>
      <c r="G610" s="41">
        <v>1105</v>
      </c>
      <c r="H610" s="53">
        <v>1062.5</v>
      </c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s="16" customFormat="1" ht="41.25" customHeight="1" thickBot="1">
      <c r="A611" s="136">
        <v>558</v>
      </c>
      <c r="B611" s="137"/>
      <c r="C611" s="152" t="s">
        <v>1216</v>
      </c>
      <c r="D611" s="137" t="s">
        <v>281</v>
      </c>
      <c r="E611" s="128">
        <v>1000</v>
      </c>
      <c r="F611" s="129">
        <f t="shared" si="24"/>
        <v>800</v>
      </c>
      <c r="G611" s="41">
        <v>1300</v>
      </c>
      <c r="H611" s="53">
        <v>1250</v>
      </c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s="16" customFormat="1" ht="41.25" customHeight="1" thickBot="1">
      <c r="A612" s="136">
        <v>559</v>
      </c>
      <c r="B612" s="137"/>
      <c r="C612" s="152" t="s">
        <v>1217</v>
      </c>
      <c r="D612" s="137" t="s">
        <v>281</v>
      </c>
      <c r="E612" s="128">
        <v>850</v>
      </c>
      <c r="F612" s="129">
        <f t="shared" si="24"/>
        <v>680</v>
      </c>
      <c r="G612" s="41">
        <v>1105</v>
      </c>
      <c r="H612" s="53">
        <v>1062.5</v>
      </c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s="16" customFormat="1" ht="41.25" customHeight="1" thickBot="1">
      <c r="A613" s="136">
        <v>560</v>
      </c>
      <c r="B613" s="137"/>
      <c r="C613" s="152" t="s">
        <v>1218</v>
      </c>
      <c r="D613" s="137" t="s">
        <v>281</v>
      </c>
      <c r="E613" s="128">
        <v>850</v>
      </c>
      <c r="F613" s="129">
        <f t="shared" si="24"/>
        <v>680</v>
      </c>
      <c r="G613" s="41">
        <v>1105</v>
      </c>
      <c r="H613" s="53">
        <v>1062.5</v>
      </c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s="16" customFormat="1" ht="41.25" customHeight="1" thickBot="1">
      <c r="A614" s="136">
        <v>561</v>
      </c>
      <c r="B614" s="137"/>
      <c r="C614" s="152" t="s">
        <v>1219</v>
      </c>
      <c r="D614" s="137" t="s">
        <v>281</v>
      </c>
      <c r="E614" s="128">
        <v>850</v>
      </c>
      <c r="F614" s="129">
        <f t="shared" si="24"/>
        <v>680</v>
      </c>
      <c r="G614" s="41">
        <v>1105</v>
      </c>
      <c r="H614" s="53">
        <v>1062.5</v>
      </c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s="16" customFormat="1" ht="41.25" customHeight="1" thickBot="1">
      <c r="A615" s="136">
        <v>562</v>
      </c>
      <c r="B615" s="137"/>
      <c r="C615" s="152" t="s">
        <v>1220</v>
      </c>
      <c r="D615" s="137" t="s">
        <v>281</v>
      </c>
      <c r="E615" s="128">
        <v>1100</v>
      </c>
      <c r="F615" s="129">
        <f t="shared" si="24"/>
        <v>880</v>
      </c>
      <c r="G615" s="41">
        <v>1430</v>
      </c>
      <c r="H615" s="53">
        <v>1375</v>
      </c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s="16" customFormat="1" ht="41.25" customHeight="1" thickBot="1">
      <c r="A616" s="136">
        <v>563</v>
      </c>
      <c r="B616" s="137"/>
      <c r="C616" s="152" t="s">
        <v>1221</v>
      </c>
      <c r="D616" s="137" t="s">
        <v>281</v>
      </c>
      <c r="E616" s="128">
        <v>1200</v>
      </c>
      <c r="F616" s="129">
        <f t="shared" si="24"/>
        <v>960</v>
      </c>
      <c r="G616" s="41">
        <v>1560</v>
      </c>
      <c r="H616" s="53">
        <v>1500</v>
      </c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s="16" customFormat="1" ht="41.25" customHeight="1" thickBot="1">
      <c r="A617" s="136">
        <v>564</v>
      </c>
      <c r="B617" s="137"/>
      <c r="C617" s="152" t="s">
        <v>1222</v>
      </c>
      <c r="D617" s="137" t="s">
        <v>281</v>
      </c>
      <c r="E617" s="128">
        <v>1500</v>
      </c>
      <c r="F617" s="129">
        <f t="shared" si="24"/>
        <v>1200</v>
      </c>
      <c r="G617" s="41">
        <v>1950</v>
      </c>
      <c r="H617" s="53">
        <v>1875</v>
      </c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s="16" customFormat="1" ht="41.25" customHeight="1" thickBot="1">
      <c r="A618" s="136">
        <v>565</v>
      </c>
      <c r="B618" s="137"/>
      <c r="C618" s="152" t="s">
        <v>1223</v>
      </c>
      <c r="D618" s="137" t="s">
        <v>281</v>
      </c>
      <c r="E618" s="128">
        <v>1000</v>
      </c>
      <c r="F618" s="129">
        <f t="shared" si="24"/>
        <v>800</v>
      </c>
      <c r="G618" s="41">
        <v>1300</v>
      </c>
      <c r="H618" s="53">
        <v>1250</v>
      </c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s="16" customFormat="1" ht="41.25" customHeight="1" thickBot="1">
      <c r="A619" s="136">
        <v>566</v>
      </c>
      <c r="B619" s="137"/>
      <c r="C619" s="152" t="s">
        <v>1224</v>
      </c>
      <c r="D619" s="137" t="s">
        <v>281</v>
      </c>
      <c r="E619" s="128">
        <v>950</v>
      </c>
      <c r="F619" s="129">
        <f t="shared" si="24"/>
        <v>760</v>
      </c>
      <c r="G619" s="41">
        <v>1235</v>
      </c>
      <c r="H619" s="53">
        <v>1187.5</v>
      </c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s="16" customFormat="1" ht="41.25" customHeight="1" thickBot="1">
      <c r="A620" s="136">
        <v>567</v>
      </c>
      <c r="B620" s="137"/>
      <c r="C620" s="152" t="s">
        <v>1225</v>
      </c>
      <c r="D620" s="137" t="s">
        <v>281</v>
      </c>
      <c r="E620" s="128">
        <v>850</v>
      </c>
      <c r="F620" s="129">
        <f t="shared" si="24"/>
        <v>680</v>
      </c>
      <c r="G620" s="41">
        <v>1105</v>
      </c>
      <c r="H620" s="53">
        <v>1062.5</v>
      </c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s="16" customFormat="1" ht="41.25" customHeight="1" thickBot="1">
      <c r="A621" s="136">
        <v>568</v>
      </c>
      <c r="B621" s="137"/>
      <c r="C621" s="152" t="s">
        <v>1226</v>
      </c>
      <c r="D621" s="137" t="s">
        <v>281</v>
      </c>
      <c r="E621" s="128">
        <v>1700</v>
      </c>
      <c r="F621" s="129">
        <f t="shared" si="24"/>
        <v>1360</v>
      </c>
      <c r="G621" s="41">
        <v>2210</v>
      </c>
      <c r="H621" s="53">
        <v>2125</v>
      </c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s="16" customFormat="1" ht="41.25" customHeight="1" thickBot="1">
      <c r="A622" s="136">
        <v>569</v>
      </c>
      <c r="B622" s="137"/>
      <c r="C622" s="152" t="s">
        <v>1227</v>
      </c>
      <c r="D622" s="137" t="s">
        <v>281</v>
      </c>
      <c r="E622" s="128">
        <v>1700</v>
      </c>
      <c r="F622" s="129">
        <f t="shared" si="24"/>
        <v>1360</v>
      </c>
      <c r="G622" s="41">
        <v>2210</v>
      </c>
      <c r="H622" s="53">
        <v>2125</v>
      </c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s="16" customFormat="1" ht="41.25" customHeight="1" thickBot="1">
      <c r="A623" s="136">
        <v>570</v>
      </c>
      <c r="B623" s="137"/>
      <c r="C623" s="152" t="s">
        <v>1228</v>
      </c>
      <c r="D623" s="137" t="s">
        <v>281</v>
      </c>
      <c r="E623" s="128">
        <v>1700</v>
      </c>
      <c r="F623" s="129">
        <f t="shared" si="24"/>
        <v>1360</v>
      </c>
      <c r="G623" s="41">
        <v>2210</v>
      </c>
      <c r="H623" s="53">
        <v>2125</v>
      </c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s="16" customFormat="1" ht="41.25" customHeight="1" thickBot="1">
      <c r="A624" s="136">
        <v>571</v>
      </c>
      <c r="B624" s="137"/>
      <c r="C624" s="152" t="s">
        <v>1229</v>
      </c>
      <c r="D624" s="137" t="s">
        <v>281</v>
      </c>
      <c r="E624" s="128">
        <v>1500</v>
      </c>
      <c r="F624" s="129">
        <f t="shared" si="24"/>
        <v>1200</v>
      </c>
      <c r="G624" s="41">
        <v>1950</v>
      </c>
      <c r="H624" s="53">
        <v>1875</v>
      </c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s="16" customFormat="1" ht="41.25" customHeight="1" thickBot="1">
      <c r="A625" s="136">
        <v>572</v>
      </c>
      <c r="B625" s="137"/>
      <c r="C625" s="152" t="s">
        <v>1230</v>
      </c>
      <c r="D625" s="137" t="s">
        <v>281</v>
      </c>
      <c r="E625" s="128">
        <v>1600</v>
      </c>
      <c r="F625" s="129">
        <f t="shared" si="24"/>
        <v>1280</v>
      </c>
      <c r="G625" s="41">
        <v>2080</v>
      </c>
      <c r="H625" s="53">
        <v>2000</v>
      </c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s="16" customFormat="1" ht="41.25" customHeight="1" thickBot="1">
      <c r="A626" s="136">
        <v>573</v>
      </c>
      <c r="B626" s="137"/>
      <c r="C626" s="152" t="s">
        <v>1231</v>
      </c>
      <c r="D626" s="137" t="s">
        <v>281</v>
      </c>
      <c r="E626" s="128">
        <v>1700</v>
      </c>
      <c r="F626" s="129">
        <f t="shared" si="24"/>
        <v>1360</v>
      </c>
      <c r="G626" s="41">
        <v>2210</v>
      </c>
      <c r="H626" s="53">
        <v>2125</v>
      </c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s="16" customFormat="1" ht="41.25" customHeight="1" thickBot="1">
      <c r="A627" s="136">
        <v>574</v>
      </c>
      <c r="B627" s="137"/>
      <c r="C627" s="152" t="s">
        <v>1232</v>
      </c>
      <c r="D627" s="137" t="s">
        <v>281</v>
      </c>
      <c r="E627" s="128">
        <v>2000</v>
      </c>
      <c r="F627" s="129">
        <f t="shared" si="24"/>
        <v>1600</v>
      </c>
      <c r="G627" s="41">
        <v>2600</v>
      </c>
      <c r="H627" s="53">
        <v>2500</v>
      </c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s="16" customFormat="1" ht="41.25" customHeight="1" thickBot="1">
      <c r="A628" s="136">
        <v>575</v>
      </c>
      <c r="B628" s="137"/>
      <c r="C628" s="152" t="s">
        <v>1233</v>
      </c>
      <c r="D628" s="137" t="s">
        <v>281</v>
      </c>
      <c r="E628" s="128">
        <v>2900</v>
      </c>
      <c r="F628" s="129">
        <f t="shared" si="24"/>
        <v>2320</v>
      </c>
      <c r="G628" s="41">
        <v>3770</v>
      </c>
      <c r="H628" s="53">
        <v>3625</v>
      </c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s="16" customFormat="1" ht="41.25" customHeight="1" thickBot="1">
      <c r="A629" s="136">
        <v>576</v>
      </c>
      <c r="B629" s="137"/>
      <c r="C629" s="152" t="s">
        <v>1234</v>
      </c>
      <c r="D629" s="137" t="s">
        <v>281</v>
      </c>
      <c r="E629" s="128">
        <v>1200</v>
      </c>
      <c r="F629" s="129">
        <f t="shared" si="24"/>
        <v>960</v>
      </c>
      <c r="G629" s="41">
        <v>1560</v>
      </c>
      <c r="H629" s="53">
        <v>1500</v>
      </c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s="16" customFormat="1" ht="41.25" customHeight="1" thickBot="1">
      <c r="A630" s="136">
        <v>577</v>
      </c>
      <c r="B630" s="137"/>
      <c r="C630" s="152" t="s">
        <v>1235</v>
      </c>
      <c r="D630" s="137" t="s">
        <v>281</v>
      </c>
      <c r="E630" s="128">
        <v>1800</v>
      </c>
      <c r="F630" s="129">
        <f t="shared" si="24"/>
        <v>1440</v>
      </c>
      <c r="G630" s="41">
        <v>2340</v>
      </c>
      <c r="H630" s="53">
        <v>2250</v>
      </c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s="16" customFormat="1" ht="41.25" customHeight="1" thickBot="1">
      <c r="A631" s="136">
        <v>578</v>
      </c>
      <c r="B631" s="137"/>
      <c r="C631" s="152" t="s">
        <v>1236</v>
      </c>
      <c r="D631" s="137" t="s">
        <v>281</v>
      </c>
      <c r="E631" s="128">
        <v>2050</v>
      </c>
      <c r="F631" s="129">
        <f t="shared" si="24"/>
        <v>1640</v>
      </c>
      <c r="G631" s="41">
        <v>2665</v>
      </c>
      <c r="H631" s="53">
        <v>2562.5</v>
      </c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s="16" customFormat="1" ht="41.25" customHeight="1" thickBot="1">
      <c r="A632" s="136">
        <v>579</v>
      </c>
      <c r="B632" s="137"/>
      <c r="C632" s="152" t="s">
        <v>1237</v>
      </c>
      <c r="D632" s="137" t="s">
        <v>281</v>
      </c>
      <c r="E632" s="128">
        <v>800</v>
      </c>
      <c r="F632" s="129">
        <f t="shared" si="24"/>
        <v>640</v>
      </c>
      <c r="G632" s="41">
        <v>1040</v>
      </c>
      <c r="H632" s="53">
        <v>1000</v>
      </c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s="16" customFormat="1" ht="41.25" customHeight="1" thickBot="1">
      <c r="A633" s="136">
        <v>580</v>
      </c>
      <c r="B633" s="137"/>
      <c r="C633" s="152" t="s">
        <v>1238</v>
      </c>
      <c r="D633" s="137" t="s">
        <v>281</v>
      </c>
      <c r="E633" s="128">
        <v>2900</v>
      </c>
      <c r="F633" s="129">
        <f t="shared" si="24"/>
        <v>2320</v>
      </c>
      <c r="G633" s="41">
        <v>3770</v>
      </c>
      <c r="H633" s="53">
        <v>3625</v>
      </c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s="16" customFormat="1" ht="41.25" customHeight="1" thickBot="1">
      <c r="A634" s="136">
        <v>581</v>
      </c>
      <c r="B634" s="137"/>
      <c r="C634" s="152" t="s">
        <v>1239</v>
      </c>
      <c r="D634" s="137" t="s">
        <v>281</v>
      </c>
      <c r="E634" s="128">
        <v>2200</v>
      </c>
      <c r="F634" s="129">
        <f t="shared" si="24"/>
        <v>1760</v>
      </c>
      <c r="G634" s="41">
        <v>2860</v>
      </c>
      <c r="H634" s="53">
        <v>2750</v>
      </c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s="16" customFormat="1" ht="41.25" customHeight="1" thickBot="1">
      <c r="A635" s="136">
        <v>582</v>
      </c>
      <c r="B635" s="137"/>
      <c r="C635" s="152" t="s">
        <v>1240</v>
      </c>
      <c r="D635" s="137" t="s">
        <v>281</v>
      </c>
      <c r="E635" s="128">
        <v>2100</v>
      </c>
      <c r="F635" s="129">
        <f t="shared" si="24"/>
        <v>1680</v>
      </c>
      <c r="G635" s="41">
        <v>2730</v>
      </c>
      <c r="H635" s="53">
        <v>2625</v>
      </c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s="16" customFormat="1" ht="21.75" customHeight="1" thickBot="1">
      <c r="A636" s="204" t="s">
        <v>1241</v>
      </c>
      <c r="B636" s="205"/>
      <c r="C636" s="205"/>
      <c r="D636" s="205"/>
      <c r="E636" s="205"/>
      <c r="F636" s="205"/>
      <c r="G636" s="205"/>
      <c r="H636" s="206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s="16" customFormat="1" ht="50.25" customHeight="1" thickBot="1">
      <c r="A637" s="136">
        <v>583</v>
      </c>
      <c r="B637" s="137"/>
      <c r="C637" s="152" t="s">
        <v>1242</v>
      </c>
      <c r="D637" s="137" t="s">
        <v>281</v>
      </c>
      <c r="E637" s="128">
        <v>2300</v>
      </c>
      <c r="F637" s="129">
        <f>E637*80%</f>
        <v>1840</v>
      </c>
      <c r="G637" s="41">
        <v>2990</v>
      </c>
      <c r="H637" s="53">
        <v>2875</v>
      </c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s="16" customFormat="1" ht="68.25" customHeight="1" thickBot="1">
      <c r="A638" s="136">
        <v>584</v>
      </c>
      <c r="B638" s="137"/>
      <c r="C638" s="152" t="s">
        <v>1243</v>
      </c>
      <c r="D638" s="137" t="s">
        <v>281</v>
      </c>
      <c r="E638" s="128">
        <v>1100</v>
      </c>
      <c r="F638" s="129">
        <f aca="true" t="shared" si="25" ref="F638:F651">E638*80%</f>
        <v>880</v>
      </c>
      <c r="G638" s="41">
        <v>1430</v>
      </c>
      <c r="H638" s="53">
        <v>1375</v>
      </c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s="16" customFormat="1" ht="31.5" customHeight="1" thickBot="1">
      <c r="A639" s="136">
        <v>585</v>
      </c>
      <c r="B639" s="137"/>
      <c r="C639" s="152" t="s">
        <v>1244</v>
      </c>
      <c r="D639" s="137" t="s">
        <v>281</v>
      </c>
      <c r="E639" s="128">
        <v>600</v>
      </c>
      <c r="F639" s="129">
        <f t="shared" si="25"/>
        <v>480</v>
      </c>
      <c r="G639" s="41">
        <v>780</v>
      </c>
      <c r="H639" s="53">
        <v>750</v>
      </c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s="16" customFormat="1" ht="31.5" customHeight="1" thickBot="1">
      <c r="A640" s="136">
        <v>586</v>
      </c>
      <c r="B640" s="137"/>
      <c r="C640" s="152" t="s">
        <v>1245</v>
      </c>
      <c r="D640" s="137" t="s">
        <v>281</v>
      </c>
      <c r="E640" s="128">
        <v>600</v>
      </c>
      <c r="F640" s="129">
        <f t="shared" si="25"/>
        <v>480</v>
      </c>
      <c r="G640" s="41">
        <v>780</v>
      </c>
      <c r="H640" s="53">
        <v>750</v>
      </c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s="16" customFormat="1" ht="31.5" customHeight="1" thickBot="1">
      <c r="A641" s="136">
        <v>587</v>
      </c>
      <c r="B641" s="137"/>
      <c r="C641" s="152" t="s">
        <v>1246</v>
      </c>
      <c r="D641" s="137" t="s">
        <v>281</v>
      </c>
      <c r="E641" s="128">
        <v>1000</v>
      </c>
      <c r="F641" s="129">
        <f t="shared" si="25"/>
        <v>800</v>
      </c>
      <c r="G641" s="41">
        <v>1300</v>
      </c>
      <c r="H641" s="53">
        <v>1250</v>
      </c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s="16" customFormat="1" ht="31.5" customHeight="1" thickBot="1">
      <c r="A642" s="136">
        <v>588</v>
      </c>
      <c r="B642" s="137"/>
      <c r="C642" s="152" t="s">
        <v>1247</v>
      </c>
      <c r="D642" s="137" t="s">
        <v>281</v>
      </c>
      <c r="E642" s="128">
        <v>850</v>
      </c>
      <c r="F642" s="129">
        <f t="shared" si="25"/>
        <v>680</v>
      </c>
      <c r="G642" s="41">
        <v>1105</v>
      </c>
      <c r="H642" s="53">
        <v>1062.5</v>
      </c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s="16" customFormat="1" ht="45.75" customHeight="1" thickBot="1">
      <c r="A643" s="136">
        <v>589</v>
      </c>
      <c r="B643" s="137"/>
      <c r="C643" s="152" t="s">
        <v>1248</v>
      </c>
      <c r="D643" s="137" t="s">
        <v>281</v>
      </c>
      <c r="E643" s="128">
        <v>1200</v>
      </c>
      <c r="F643" s="129">
        <f t="shared" si="25"/>
        <v>960</v>
      </c>
      <c r="G643" s="41">
        <v>1560</v>
      </c>
      <c r="H643" s="53">
        <v>1500</v>
      </c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s="16" customFormat="1" ht="45" customHeight="1" thickBot="1">
      <c r="A644" s="136">
        <v>590</v>
      </c>
      <c r="B644" s="137"/>
      <c r="C644" s="152" t="s">
        <v>1249</v>
      </c>
      <c r="D644" s="137" t="s">
        <v>281</v>
      </c>
      <c r="E644" s="128">
        <v>800</v>
      </c>
      <c r="F644" s="129">
        <f t="shared" si="25"/>
        <v>640</v>
      </c>
      <c r="G644" s="41">
        <v>1040</v>
      </c>
      <c r="H644" s="53">
        <v>1000</v>
      </c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s="16" customFormat="1" ht="40.5" customHeight="1" thickBot="1">
      <c r="A645" s="136">
        <v>591</v>
      </c>
      <c r="B645" s="137"/>
      <c r="C645" s="152" t="s">
        <v>1250</v>
      </c>
      <c r="D645" s="137" t="s">
        <v>281</v>
      </c>
      <c r="E645" s="128">
        <v>1000</v>
      </c>
      <c r="F645" s="129">
        <f t="shared" si="25"/>
        <v>800</v>
      </c>
      <c r="G645" s="41">
        <v>1300</v>
      </c>
      <c r="H645" s="53">
        <v>1250</v>
      </c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s="16" customFormat="1" ht="40.5" customHeight="1" thickBot="1">
      <c r="A646" s="136">
        <v>592</v>
      </c>
      <c r="B646" s="137"/>
      <c r="C646" s="152" t="s">
        <v>1251</v>
      </c>
      <c r="D646" s="137" t="s">
        <v>281</v>
      </c>
      <c r="E646" s="128">
        <v>1800</v>
      </c>
      <c r="F646" s="129">
        <f t="shared" si="25"/>
        <v>1440</v>
      </c>
      <c r="G646" s="41">
        <v>2340</v>
      </c>
      <c r="H646" s="53">
        <v>2250</v>
      </c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s="16" customFormat="1" ht="40.5" customHeight="1" thickBot="1">
      <c r="A647" s="136">
        <v>593</v>
      </c>
      <c r="B647" s="137"/>
      <c r="C647" s="152" t="s">
        <v>1252</v>
      </c>
      <c r="D647" s="137" t="s">
        <v>281</v>
      </c>
      <c r="E647" s="128">
        <v>1200</v>
      </c>
      <c r="F647" s="129">
        <f t="shared" si="25"/>
        <v>960</v>
      </c>
      <c r="G647" s="41">
        <v>1560</v>
      </c>
      <c r="H647" s="53">
        <v>1500</v>
      </c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s="16" customFormat="1" ht="40.5" customHeight="1" thickBot="1">
      <c r="A648" s="136">
        <v>594</v>
      </c>
      <c r="B648" s="137"/>
      <c r="C648" s="152" t="s">
        <v>1253</v>
      </c>
      <c r="D648" s="137" t="s">
        <v>281</v>
      </c>
      <c r="E648" s="128">
        <v>1400</v>
      </c>
      <c r="F648" s="129">
        <f t="shared" si="25"/>
        <v>1120</v>
      </c>
      <c r="G648" s="41">
        <v>1820</v>
      </c>
      <c r="H648" s="53">
        <v>1750</v>
      </c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s="16" customFormat="1" ht="40.5" customHeight="1" thickBot="1">
      <c r="A649" s="136">
        <v>595</v>
      </c>
      <c r="B649" s="137"/>
      <c r="C649" s="152" t="s">
        <v>1254</v>
      </c>
      <c r="D649" s="137" t="s">
        <v>281</v>
      </c>
      <c r="E649" s="128">
        <v>1600</v>
      </c>
      <c r="F649" s="129">
        <f t="shared" si="25"/>
        <v>1280</v>
      </c>
      <c r="G649" s="41">
        <v>2080</v>
      </c>
      <c r="H649" s="53">
        <v>2000</v>
      </c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s="16" customFormat="1" ht="40.5" customHeight="1" thickBot="1">
      <c r="A650" s="136">
        <v>596</v>
      </c>
      <c r="B650" s="137"/>
      <c r="C650" s="152" t="s">
        <v>1255</v>
      </c>
      <c r="D650" s="137" t="s">
        <v>281</v>
      </c>
      <c r="E650" s="128">
        <v>1000</v>
      </c>
      <c r="F650" s="129">
        <f t="shared" si="25"/>
        <v>800</v>
      </c>
      <c r="G650" s="41">
        <v>1300</v>
      </c>
      <c r="H650" s="53">
        <v>1250</v>
      </c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s="16" customFormat="1" ht="45" customHeight="1" thickBot="1">
      <c r="A651" s="136">
        <v>597</v>
      </c>
      <c r="B651" s="137"/>
      <c r="C651" s="152" t="s">
        <v>1256</v>
      </c>
      <c r="D651" s="137" t="s">
        <v>281</v>
      </c>
      <c r="E651" s="128">
        <v>1000</v>
      </c>
      <c r="F651" s="129">
        <f t="shared" si="25"/>
        <v>800</v>
      </c>
      <c r="G651" s="41">
        <v>1300</v>
      </c>
      <c r="H651" s="53">
        <v>1250</v>
      </c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s="16" customFormat="1" ht="32.25" customHeight="1" thickBot="1">
      <c r="A652" s="204" t="s">
        <v>1257</v>
      </c>
      <c r="B652" s="205"/>
      <c r="C652" s="205"/>
      <c r="D652" s="205"/>
      <c r="E652" s="205"/>
      <c r="F652" s="205"/>
      <c r="G652" s="205"/>
      <c r="H652" s="206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s="16" customFormat="1" ht="40.5" customHeight="1" thickBot="1">
      <c r="A653" s="153">
        <v>598</v>
      </c>
      <c r="B653" s="154"/>
      <c r="C653" s="152" t="s">
        <v>1258</v>
      </c>
      <c r="D653" s="137" t="s">
        <v>281</v>
      </c>
      <c r="E653" s="128">
        <v>1200</v>
      </c>
      <c r="F653" s="129">
        <f>E653*80%</f>
        <v>960</v>
      </c>
      <c r="G653" s="41">
        <v>1560</v>
      </c>
      <c r="H653" s="53">
        <v>1500</v>
      </c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s="16" customFormat="1" ht="40.5" customHeight="1" thickBot="1">
      <c r="A654" s="153">
        <v>599</v>
      </c>
      <c r="B654" s="154"/>
      <c r="C654" s="152" t="s">
        <v>1259</v>
      </c>
      <c r="D654" s="137" t="s">
        <v>281</v>
      </c>
      <c r="E654" s="128">
        <v>1200</v>
      </c>
      <c r="F654" s="129">
        <f aca="true" t="shared" si="26" ref="F654:F662">E654*80%</f>
        <v>960</v>
      </c>
      <c r="G654" s="41">
        <v>1560</v>
      </c>
      <c r="H654" s="53">
        <v>1500</v>
      </c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s="16" customFormat="1" ht="40.5" customHeight="1" thickBot="1">
      <c r="A655" s="153">
        <v>600</v>
      </c>
      <c r="B655" s="154"/>
      <c r="C655" s="152" t="s">
        <v>1260</v>
      </c>
      <c r="D655" s="137" t="s">
        <v>281</v>
      </c>
      <c r="E655" s="128">
        <v>550</v>
      </c>
      <c r="F655" s="129">
        <f t="shared" si="26"/>
        <v>440</v>
      </c>
      <c r="G655" s="41">
        <v>715</v>
      </c>
      <c r="H655" s="53">
        <v>687.5</v>
      </c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s="16" customFormat="1" ht="33" customHeight="1" thickBot="1">
      <c r="A656" s="153">
        <v>601</v>
      </c>
      <c r="B656" s="154"/>
      <c r="C656" s="152" t="s">
        <v>1261</v>
      </c>
      <c r="D656" s="137" t="s">
        <v>281</v>
      </c>
      <c r="E656" s="128">
        <v>700</v>
      </c>
      <c r="F656" s="129">
        <f t="shared" si="26"/>
        <v>560</v>
      </c>
      <c r="G656" s="41">
        <v>910</v>
      </c>
      <c r="H656" s="53">
        <v>875</v>
      </c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s="16" customFormat="1" ht="40.5" customHeight="1" thickBot="1">
      <c r="A657" s="153">
        <v>602</v>
      </c>
      <c r="B657" s="154"/>
      <c r="C657" s="152" t="s">
        <v>1262</v>
      </c>
      <c r="D657" s="137" t="s">
        <v>281</v>
      </c>
      <c r="E657" s="128">
        <v>500</v>
      </c>
      <c r="F657" s="129">
        <f t="shared" si="26"/>
        <v>400</v>
      </c>
      <c r="G657" s="41">
        <v>650</v>
      </c>
      <c r="H657" s="53">
        <v>625</v>
      </c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s="16" customFormat="1" ht="40.5" customHeight="1" thickBot="1">
      <c r="A658" s="153">
        <v>603</v>
      </c>
      <c r="B658" s="154"/>
      <c r="C658" s="152" t="s">
        <v>1263</v>
      </c>
      <c r="D658" s="137" t="s">
        <v>281</v>
      </c>
      <c r="E658" s="128">
        <v>2300</v>
      </c>
      <c r="F658" s="129">
        <f t="shared" si="26"/>
        <v>1840</v>
      </c>
      <c r="G658" s="41">
        <v>2990</v>
      </c>
      <c r="H658" s="53">
        <v>2875</v>
      </c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s="16" customFormat="1" ht="40.5" customHeight="1" thickBot="1">
      <c r="A659" s="153">
        <v>604</v>
      </c>
      <c r="B659" s="154"/>
      <c r="C659" s="152" t="s">
        <v>1264</v>
      </c>
      <c r="D659" s="137" t="s">
        <v>281</v>
      </c>
      <c r="E659" s="128">
        <v>1300</v>
      </c>
      <c r="F659" s="129">
        <f t="shared" si="26"/>
        <v>1040</v>
      </c>
      <c r="G659" s="41">
        <v>1690</v>
      </c>
      <c r="H659" s="53">
        <v>1625</v>
      </c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s="16" customFormat="1" ht="39" customHeight="1" thickBot="1">
      <c r="A660" s="153">
        <v>605</v>
      </c>
      <c r="B660" s="154"/>
      <c r="C660" s="152" t="s">
        <v>1265</v>
      </c>
      <c r="D660" s="137" t="s">
        <v>281</v>
      </c>
      <c r="E660" s="128">
        <v>1500</v>
      </c>
      <c r="F660" s="129">
        <f t="shared" si="26"/>
        <v>1200</v>
      </c>
      <c r="G660" s="41">
        <v>1950</v>
      </c>
      <c r="H660" s="53">
        <v>1875</v>
      </c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s="16" customFormat="1" ht="39" customHeight="1" thickBot="1">
      <c r="A661" s="153">
        <v>606</v>
      </c>
      <c r="B661" s="154"/>
      <c r="C661" s="152" t="s">
        <v>1266</v>
      </c>
      <c r="D661" s="137" t="s">
        <v>281</v>
      </c>
      <c r="E661" s="128">
        <v>1100</v>
      </c>
      <c r="F661" s="129">
        <f t="shared" si="26"/>
        <v>880</v>
      </c>
      <c r="G661" s="41">
        <v>1430</v>
      </c>
      <c r="H661" s="53">
        <v>1375</v>
      </c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s="16" customFormat="1" ht="39" customHeight="1" thickBot="1">
      <c r="A662" s="153">
        <v>607</v>
      </c>
      <c r="B662" s="154"/>
      <c r="C662" s="152" t="s">
        <v>1267</v>
      </c>
      <c r="D662" s="137" t="s">
        <v>281</v>
      </c>
      <c r="E662" s="128">
        <v>600</v>
      </c>
      <c r="F662" s="129">
        <f t="shared" si="26"/>
        <v>480</v>
      </c>
      <c r="G662" s="41">
        <v>780</v>
      </c>
      <c r="H662" s="53">
        <v>750</v>
      </c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s="16" customFormat="1" ht="31.5" customHeight="1" thickBot="1">
      <c r="A663" s="204" t="s">
        <v>1268</v>
      </c>
      <c r="B663" s="205"/>
      <c r="C663" s="205"/>
      <c r="D663" s="205"/>
      <c r="E663" s="205"/>
      <c r="F663" s="205"/>
      <c r="G663" s="205"/>
      <c r="H663" s="206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s="16" customFormat="1" ht="76.5" customHeight="1" thickBot="1">
      <c r="A664" s="155">
        <v>608</v>
      </c>
      <c r="B664" s="156"/>
      <c r="C664" s="152" t="s">
        <v>1269</v>
      </c>
      <c r="D664" s="137" t="s">
        <v>281</v>
      </c>
      <c r="E664" s="128">
        <v>2000</v>
      </c>
      <c r="F664" s="129">
        <f>E664*80%</f>
        <v>1600</v>
      </c>
      <c r="G664" s="41">
        <v>2600</v>
      </c>
      <c r="H664" s="53">
        <v>2500</v>
      </c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s="16" customFormat="1" ht="61.5" customHeight="1" thickBot="1">
      <c r="A665" s="155">
        <v>609</v>
      </c>
      <c r="B665" s="156"/>
      <c r="C665" s="152" t="s">
        <v>1270</v>
      </c>
      <c r="D665" s="137" t="s">
        <v>281</v>
      </c>
      <c r="E665" s="128">
        <v>2000</v>
      </c>
      <c r="F665" s="129">
        <f aca="true" t="shared" si="27" ref="F665:F672">E665*80%</f>
        <v>1600</v>
      </c>
      <c r="G665" s="41">
        <v>2600</v>
      </c>
      <c r="H665" s="53">
        <v>2500</v>
      </c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s="16" customFormat="1" ht="38.25" customHeight="1" thickBot="1">
      <c r="A666" s="155">
        <v>610</v>
      </c>
      <c r="B666" s="156"/>
      <c r="C666" s="152" t="s">
        <v>1271</v>
      </c>
      <c r="D666" s="137" t="s">
        <v>281</v>
      </c>
      <c r="E666" s="128">
        <v>2000</v>
      </c>
      <c r="F666" s="129">
        <f t="shared" si="27"/>
        <v>1600</v>
      </c>
      <c r="G666" s="41">
        <v>2600</v>
      </c>
      <c r="H666" s="53">
        <v>2500</v>
      </c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s="16" customFormat="1" ht="42.75" customHeight="1" thickBot="1">
      <c r="A667" s="155">
        <v>611</v>
      </c>
      <c r="B667" s="156"/>
      <c r="C667" s="152" t="s">
        <v>1272</v>
      </c>
      <c r="D667" s="137" t="s">
        <v>281</v>
      </c>
      <c r="E667" s="128">
        <v>2000</v>
      </c>
      <c r="F667" s="129">
        <f t="shared" si="27"/>
        <v>1600</v>
      </c>
      <c r="G667" s="41">
        <v>2600</v>
      </c>
      <c r="H667" s="53">
        <v>2500</v>
      </c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s="16" customFormat="1" ht="39.75" customHeight="1" thickBot="1">
      <c r="A668" s="155">
        <v>612</v>
      </c>
      <c r="B668" s="156"/>
      <c r="C668" s="152" t="s">
        <v>1273</v>
      </c>
      <c r="D668" s="137" t="s">
        <v>281</v>
      </c>
      <c r="E668" s="128">
        <v>3000</v>
      </c>
      <c r="F668" s="129">
        <f t="shared" si="27"/>
        <v>2400</v>
      </c>
      <c r="G668" s="41">
        <v>3900</v>
      </c>
      <c r="H668" s="53">
        <v>3750</v>
      </c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s="16" customFormat="1" ht="36.75" customHeight="1" thickBot="1">
      <c r="A669" s="155">
        <v>613</v>
      </c>
      <c r="B669" s="156"/>
      <c r="C669" s="152" t="s">
        <v>1274</v>
      </c>
      <c r="D669" s="137" t="s">
        <v>281</v>
      </c>
      <c r="E669" s="128">
        <v>4500</v>
      </c>
      <c r="F669" s="129">
        <f t="shared" si="27"/>
        <v>3600</v>
      </c>
      <c r="G669" s="41">
        <v>5850</v>
      </c>
      <c r="H669" s="53">
        <v>5625</v>
      </c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s="16" customFormat="1" ht="42.75" customHeight="1" thickBot="1">
      <c r="A670" s="155">
        <v>614</v>
      </c>
      <c r="B670" s="156"/>
      <c r="C670" s="152" t="s">
        <v>1275</v>
      </c>
      <c r="D670" s="137" t="s">
        <v>281</v>
      </c>
      <c r="E670" s="128">
        <v>5800</v>
      </c>
      <c r="F670" s="129">
        <f t="shared" si="27"/>
        <v>4640</v>
      </c>
      <c r="G670" s="41">
        <v>7540</v>
      </c>
      <c r="H670" s="53">
        <v>7250</v>
      </c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s="16" customFormat="1" ht="34.5" customHeight="1" thickBot="1">
      <c r="A671" s="155">
        <v>615</v>
      </c>
      <c r="B671" s="156"/>
      <c r="C671" s="152" t="s">
        <v>1276</v>
      </c>
      <c r="D671" s="137" t="s">
        <v>281</v>
      </c>
      <c r="E671" s="128">
        <v>2400</v>
      </c>
      <c r="F671" s="129">
        <f t="shared" si="27"/>
        <v>1920</v>
      </c>
      <c r="G671" s="41">
        <v>3120</v>
      </c>
      <c r="H671" s="53">
        <v>3000</v>
      </c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s="16" customFormat="1" ht="58.5" customHeight="1" thickBot="1">
      <c r="A672" s="155">
        <v>616</v>
      </c>
      <c r="B672" s="156"/>
      <c r="C672" s="152" t="s">
        <v>1277</v>
      </c>
      <c r="D672" s="137" t="s">
        <v>281</v>
      </c>
      <c r="E672" s="128">
        <v>800</v>
      </c>
      <c r="F672" s="129">
        <f t="shared" si="27"/>
        <v>640</v>
      </c>
      <c r="G672" s="41">
        <v>1040</v>
      </c>
      <c r="H672" s="53">
        <v>1000</v>
      </c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s="16" customFormat="1" ht="27" customHeight="1" thickBot="1">
      <c r="A673" s="204" t="s">
        <v>1278</v>
      </c>
      <c r="B673" s="205"/>
      <c r="C673" s="205"/>
      <c r="D673" s="205"/>
      <c r="E673" s="205"/>
      <c r="F673" s="205"/>
      <c r="G673" s="205"/>
      <c r="H673" s="206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s="16" customFormat="1" ht="44.25" customHeight="1" thickBot="1">
      <c r="A674" s="157">
        <v>617</v>
      </c>
      <c r="B674" s="158"/>
      <c r="C674" s="152" t="s">
        <v>1279</v>
      </c>
      <c r="D674" s="137" t="s">
        <v>281</v>
      </c>
      <c r="E674" s="128">
        <v>2400</v>
      </c>
      <c r="F674" s="129">
        <f>E674*80%</f>
        <v>1920</v>
      </c>
      <c r="G674" s="41">
        <v>3120</v>
      </c>
      <c r="H674" s="53">
        <v>3000</v>
      </c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s="16" customFormat="1" ht="38.25" customHeight="1" thickBot="1">
      <c r="A675" s="157">
        <v>618</v>
      </c>
      <c r="B675" s="158"/>
      <c r="C675" s="152" t="s">
        <v>1280</v>
      </c>
      <c r="D675" s="137" t="s">
        <v>281</v>
      </c>
      <c r="E675" s="128">
        <v>4400</v>
      </c>
      <c r="F675" s="129">
        <f aca="true" t="shared" si="28" ref="F675:F700">E675*80%</f>
        <v>3520</v>
      </c>
      <c r="G675" s="41">
        <v>5720</v>
      </c>
      <c r="H675" s="53">
        <v>5500</v>
      </c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s="16" customFormat="1" ht="39.75" customHeight="1" thickBot="1">
      <c r="A676" s="157">
        <v>619</v>
      </c>
      <c r="B676" s="158"/>
      <c r="C676" s="152" t="s">
        <v>1281</v>
      </c>
      <c r="D676" s="137" t="s">
        <v>281</v>
      </c>
      <c r="E676" s="128">
        <v>3600</v>
      </c>
      <c r="F676" s="129">
        <f t="shared" si="28"/>
        <v>2880</v>
      </c>
      <c r="G676" s="41">
        <v>4680</v>
      </c>
      <c r="H676" s="53">
        <v>4500</v>
      </c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s="16" customFormat="1" ht="39" customHeight="1" thickBot="1">
      <c r="A677" s="157">
        <v>620</v>
      </c>
      <c r="B677" s="158"/>
      <c r="C677" s="152" t="s">
        <v>1282</v>
      </c>
      <c r="D677" s="137" t="s">
        <v>281</v>
      </c>
      <c r="E677" s="128">
        <v>3500</v>
      </c>
      <c r="F677" s="129">
        <f t="shared" si="28"/>
        <v>2800</v>
      </c>
      <c r="G677" s="41">
        <v>4550</v>
      </c>
      <c r="H677" s="53">
        <v>4375</v>
      </c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s="16" customFormat="1" ht="54.75" customHeight="1" thickBot="1">
      <c r="A678" s="157">
        <v>621</v>
      </c>
      <c r="B678" s="158"/>
      <c r="C678" s="152" t="s">
        <v>1283</v>
      </c>
      <c r="D678" s="137" t="s">
        <v>281</v>
      </c>
      <c r="E678" s="128">
        <v>3600</v>
      </c>
      <c r="F678" s="129">
        <f t="shared" si="28"/>
        <v>2880</v>
      </c>
      <c r="G678" s="41">
        <v>4680</v>
      </c>
      <c r="H678" s="53">
        <v>4500</v>
      </c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s="16" customFormat="1" ht="48" customHeight="1" thickBot="1">
      <c r="A679" s="157">
        <v>622</v>
      </c>
      <c r="B679" s="158"/>
      <c r="C679" s="152" t="s">
        <v>1284</v>
      </c>
      <c r="D679" s="137" t="s">
        <v>281</v>
      </c>
      <c r="E679" s="128">
        <v>3500</v>
      </c>
      <c r="F679" s="129">
        <f t="shared" si="28"/>
        <v>2800</v>
      </c>
      <c r="G679" s="41">
        <v>4550</v>
      </c>
      <c r="H679" s="53">
        <v>4375</v>
      </c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s="16" customFormat="1" ht="48" customHeight="1" thickBot="1">
      <c r="A680" s="157">
        <v>623</v>
      </c>
      <c r="B680" s="158"/>
      <c r="C680" s="152" t="s">
        <v>1285</v>
      </c>
      <c r="D680" s="137" t="s">
        <v>281</v>
      </c>
      <c r="E680" s="128">
        <v>4000</v>
      </c>
      <c r="F680" s="129">
        <f t="shared" si="28"/>
        <v>3200</v>
      </c>
      <c r="G680" s="41">
        <v>5200</v>
      </c>
      <c r="H680" s="53">
        <v>5000</v>
      </c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s="16" customFormat="1" ht="48" customHeight="1" thickBot="1">
      <c r="A681" s="157">
        <v>624</v>
      </c>
      <c r="B681" s="158"/>
      <c r="C681" s="152" t="s">
        <v>1286</v>
      </c>
      <c r="D681" s="137" t="s">
        <v>281</v>
      </c>
      <c r="E681" s="128">
        <v>4200</v>
      </c>
      <c r="F681" s="129">
        <f t="shared" si="28"/>
        <v>3360</v>
      </c>
      <c r="G681" s="41">
        <v>5460</v>
      </c>
      <c r="H681" s="53">
        <v>5250</v>
      </c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s="16" customFormat="1" ht="48" customHeight="1" thickBot="1">
      <c r="A682" s="157">
        <v>625</v>
      </c>
      <c r="B682" s="158"/>
      <c r="C682" s="152" t="s">
        <v>1287</v>
      </c>
      <c r="D682" s="137" t="s">
        <v>281</v>
      </c>
      <c r="E682" s="128">
        <v>4700</v>
      </c>
      <c r="F682" s="129">
        <f t="shared" si="28"/>
        <v>3760</v>
      </c>
      <c r="G682" s="41">
        <v>6110</v>
      </c>
      <c r="H682" s="53">
        <v>5875</v>
      </c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s="16" customFormat="1" ht="48" customHeight="1" thickBot="1">
      <c r="A683" s="157">
        <v>626</v>
      </c>
      <c r="B683" s="158"/>
      <c r="C683" s="152" t="s">
        <v>1288</v>
      </c>
      <c r="D683" s="137" t="s">
        <v>281</v>
      </c>
      <c r="E683" s="128">
        <v>4200</v>
      </c>
      <c r="F683" s="129">
        <f t="shared" si="28"/>
        <v>3360</v>
      </c>
      <c r="G683" s="41">
        <v>5460</v>
      </c>
      <c r="H683" s="53">
        <v>5250</v>
      </c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s="16" customFormat="1" ht="41.25" customHeight="1" thickBot="1">
      <c r="A684" s="157">
        <v>627</v>
      </c>
      <c r="B684" s="158"/>
      <c r="C684" s="152" t="s">
        <v>1289</v>
      </c>
      <c r="D684" s="137" t="s">
        <v>281</v>
      </c>
      <c r="E684" s="128">
        <v>4200</v>
      </c>
      <c r="F684" s="129">
        <f t="shared" si="28"/>
        <v>3360</v>
      </c>
      <c r="G684" s="41">
        <v>5460</v>
      </c>
      <c r="H684" s="53">
        <v>5250</v>
      </c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s="16" customFormat="1" ht="53.25" customHeight="1" thickBot="1">
      <c r="A685" s="157">
        <v>628</v>
      </c>
      <c r="B685" s="158"/>
      <c r="C685" s="152" t="s">
        <v>1290</v>
      </c>
      <c r="D685" s="137" t="s">
        <v>281</v>
      </c>
      <c r="E685" s="128">
        <v>4000</v>
      </c>
      <c r="F685" s="129">
        <f t="shared" si="28"/>
        <v>3200</v>
      </c>
      <c r="G685" s="41">
        <v>5200</v>
      </c>
      <c r="H685" s="53">
        <v>5000</v>
      </c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s="16" customFormat="1" ht="58.5" customHeight="1" thickBot="1">
      <c r="A686" s="157">
        <v>629</v>
      </c>
      <c r="B686" s="158"/>
      <c r="C686" s="152" t="s">
        <v>1291</v>
      </c>
      <c r="D686" s="137" t="s">
        <v>281</v>
      </c>
      <c r="E686" s="128">
        <v>3900</v>
      </c>
      <c r="F686" s="129">
        <f t="shared" si="28"/>
        <v>3120</v>
      </c>
      <c r="G686" s="41">
        <v>5070</v>
      </c>
      <c r="H686" s="53">
        <v>4875</v>
      </c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s="16" customFormat="1" ht="47.25" customHeight="1" thickBot="1">
      <c r="A687" s="157">
        <v>630</v>
      </c>
      <c r="B687" s="158"/>
      <c r="C687" s="152" t="s">
        <v>1292</v>
      </c>
      <c r="D687" s="137" t="s">
        <v>281</v>
      </c>
      <c r="E687" s="128">
        <v>3700</v>
      </c>
      <c r="F687" s="129">
        <f t="shared" si="28"/>
        <v>2960</v>
      </c>
      <c r="G687" s="41">
        <v>4810</v>
      </c>
      <c r="H687" s="53">
        <v>4625</v>
      </c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s="16" customFormat="1" ht="53.25" customHeight="1" thickBot="1">
      <c r="A688" s="157">
        <v>631</v>
      </c>
      <c r="B688" s="158"/>
      <c r="C688" s="152" t="s">
        <v>1293</v>
      </c>
      <c r="D688" s="137" t="s">
        <v>281</v>
      </c>
      <c r="E688" s="128">
        <v>4000</v>
      </c>
      <c r="F688" s="129">
        <f t="shared" si="28"/>
        <v>3200</v>
      </c>
      <c r="G688" s="41">
        <v>5200</v>
      </c>
      <c r="H688" s="53">
        <v>5000</v>
      </c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s="16" customFormat="1" ht="53.25" customHeight="1" thickBot="1">
      <c r="A689" s="157">
        <v>632</v>
      </c>
      <c r="B689" s="158"/>
      <c r="C689" s="152" t="s">
        <v>1294</v>
      </c>
      <c r="D689" s="137" t="s">
        <v>281</v>
      </c>
      <c r="E689" s="128">
        <v>4000</v>
      </c>
      <c r="F689" s="129">
        <f t="shared" si="28"/>
        <v>3200</v>
      </c>
      <c r="G689" s="41">
        <v>5200</v>
      </c>
      <c r="H689" s="53">
        <v>5000</v>
      </c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s="16" customFormat="1" ht="42.75" customHeight="1" thickBot="1">
      <c r="A690" s="157">
        <v>633</v>
      </c>
      <c r="B690" s="158"/>
      <c r="C690" s="152" t="s">
        <v>1295</v>
      </c>
      <c r="D690" s="137" t="s">
        <v>281</v>
      </c>
      <c r="E690" s="128">
        <v>5000</v>
      </c>
      <c r="F690" s="129">
        <f t="shared" si="28"/>
        <v>4000</v>
      </c>
      <c r="G690" s="41">
        <v>6500</v>
      </c>
      <c r="H690" s="53">
        <v>6250</v>
      </c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s="16" customFormat="1" ht="40.5" customHeight="1" thickBot="1">
      <c r="A691" s="157">
        <v>634</v>
      </c>
      <c r="B691" s="158"/>
      <c r="C691" s="152" t="s">
        <v>1296</v>
      </c>
      <c r="D691" s="137" t="s">
        <v>281</v>
      </c>
      <c r="E691" s="128">
        <v>6100</v>
      </c>
      <c r="F691" s="129">
        <f t="shared" si="28"/>
        <v>4880</v>
      </c>
      <c r="G691" s="41">
        <v>7930</v>
      </c>
      <c r="H691" s="53">
        <v>7625</v>
      </c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s="16" customFormat="1" ht="41.25" customHeight="1" thickBot="1">
      <c r="A692" s="157">
        <v>635</v>
      </c>
      <c r="B692" s="158"/>
      <c r="C692" s="152" t="s">
        <v>1297</v>
      </c>
      <c r="D692" s="137" t="s">
        <v>281</v>
      </c>
      <c r="E692" s="128">
        <v>10000</v>
      </c>
      <c r="F692" s="129">
        <f t="shared" si="28"/>
        <v>8000</v>
      </c>
      <c r="G692" s="41">
        <v>13000</v>
      </c>
      <c r="H692" s="53">
        <v>12500</v>
      </c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s="16" customFormat="1" ht="40.5" customHeight="1" thickBot="1">
      <c r="A693" s="157">
        <v>636</v>
      </c>
      <c r="B693" s="158"/>
      <c r="C693" s="152" t="s">
        <v>1298</v>
      </c>
      <c r="D693" s="137" t="s">
        <v>281</v>
      </c>
      <c r="E693" s="128">
        <v>6000</v>
      </c>
      <c r="F693" s="129">
        <f t="shared" si="28"/>
        <v>4800</v>
      </c>
      <c r="G693" s="41">
        <v>7800</v>
      </c>
      <c r="H693" s="53">
        <v>7500</v>
      </c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s="16" customFormat="1" ht="35.25" customHeight="1" thickBot="1">
      <c r="A694" s="157">
        <v>637</v>
      </c>
      <c r="B694" s="158"/>
      <c r="C694" s="152" t="s">
        <v>1299</v>
      </c>
      <c r="D694" s="137" t="s">
        <v>281</v>
      </c>
      <c r="E694" s="128">
        <v>11500</v>
      </c>
      <c r="F694" s="129">
        <f t="shared" si="28"/>
        <v>9200</v>
      </c>
      <c r="G694" s="41">
        <v>14950</v>
      </c>
      <c r="H694" s="53">
        <v>14375</v>
      </c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22" s="16" customFormat="1" ht="40.5" customHeight="1" thickBot="1">
      <c r="A695" s="157">
        <v>638</v>
      </c>
      <c r="B695" s="158"/>
      <c r="C695" s="152" t="s">
        <v>1300</v>
      </c>
      <c r="D695" s="137" t="s">
        <v>281</v>
      </c>
      <c r="E695" s="128">
        <v>7300</v>
      </c>
      <c r="F695" s="129">
        <f t="shared" si="28"/>
        <v>5840</v>
      </c>
      <c r="G695" s="41">
        <v>9490</v>
      </c>
      <c r="H695" s="53">
        <v>9125</v>
      </c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1:22" s="16" customFormat="1" ht="40.5" customHeight="1" thickBot="1">
      <c r="A696" s="157">
        <v>639</v>
      </c>
      <c r="B696" s="158"/>
      <c r="C696" s="152" t="s">
        <v>1301</v>
      </c>
      <c r="D696" s="137" t="s">
        <v>281</v>
      </c>
      <c r="E696" s="128">
        <v>4100</v>
      </c>
      <c r="F696" s="129">
        <f t="shared" si="28"/>
        <v>3280</v>
      </c>
      <c r="G696" s="41">
        <v>5330</v>
      </c>
      <c r="H696" s="53">
        <v>5125</v>
      </c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s="16" customFormat="1" ht="40.5" customHeight="1" thickBot="1">
      <c r="A697" s="157">
        <v>640</v>
      </c>
      <c r="B697" s="158"/>
      <c r="C697" s="152" t="s">
        <v>1302</v>
      </c>
      <c r="D697" s="137" t="s">
        <v>281</v>
      </c>
      <c r="E697" s="128">
        <v>6100</v>
      </c>
      <c r="F697" s="129">
        <f t="shared" si="28"/>
        <v>4880</v>
      </c>
      <c r="G697" s="41">
        <v>7930</v>
      </c>
      <c r="H697" s="53">
        <v>7625</v>
      </c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8" s="12" customFormat="1" ht="51" customHeight="1" thickBot="1">
      <c r="A698" s="157">
        <v>641</v>
      </c>
      <c r="B698" s="158"/>
      <c r="C698" s="152" t="s">
        <v>1303</v>
      </c>
      <c r="D698" s="137" t="s">
        <v>281</v>
      </c>
      <c r="E698" s="128">
        <v>7000</v>
      </c>
      <c r="F698" s="129">
        <f t="shared" si="28"/>
        <v>5600</v>
      </c>
      <c r="G698" s="41">
        <v>9100</v>
      </c>
      <c r="H698" s="53">
        <v>8750</v>
      </c>
    </row>
    <row r="699" spans="1:8" s="12" customFormat="1" ht="60.75" customHeight="1" thickBot="1">
      <c r="A699" s="157">
        <v>642</v>
      </c>
      <c r="B699" s="158"/>
      <c r="C699" s="152" t="s">
        <v>1304</v>
      </c>
      <c r="D699" s="137" t="s">
        <v>281</v>
      </c>
      <c r="E699" s="128">
        <v>5000</v>
      </c>
      <c r="F699" s="129">
        <f t="shared" si="28"/>
        <v>4000</v>
      </c>
      <c r="G699" s="41">
        <v>6500</v>
      </c>
      <c r="H699" s="53">
        <v>6250</v>
      </c>
    </row>
    <row r="700" spans="1:8" s="12" customFormat="1" ht="39.75" customHeight="1" thickBot="1">
      <c r="A700" s="157">
        <v>643</v>
      </c>
      <c r="B700" s="158"/>
      <c r="C700" s="152" t="s">
        <v>1305</v>
      </c>
      <c r="D700" s="137" t="s">
        <v>281</v>
      </c>
      <c r="E700" s="128">
        <v>5000</v>
      </c>
      <c r="F700" s="129">
        <f t="shared" si="28"/>
        <v>4000</v>
      </c>
      <c r="G700" s="41">
        <v>6500</v>
      </c>
      <c r="H700" s="53">
        <v>6250</v>
      </c>
    </row>
    <row r="701" spans="1:22" s="16" customFormat="1" ht="23.25" customHeight="1" thickBot="1">
      <c r="A701" s="241" t="s">
        <v>751</v>
      </c>
      <c r="B701" s="242"/>
      <c r="C701" s="242"/>
      <c r="D701" s="242"/>
      <c r="E701" s="242"/>
      <c r="F701" s="242"/>
      <c r="G701" s="242"/>
      <c r="H701" s="24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s="16" customFormat="1" ht="58.5" customHeight="1" thickBot="1">
      <c r="A702" s="136">
        <v>644</v>
      </c>
      <c r="B702" s="137"/>
      <c r="C702" s="152" t="s">
        <v>1015</v>
      </c>
      <c r="D702" s="137" t="s">
        <v>281</v>
      </c>
      <c r="E702" s="128">
        <v>8500</v>
      </c>
      <c r="F702" s="129">
        <f>E702*80%</f>
        <v>6800</v>
      </c>
      <c r="G702" s="41">
        <v>11050</v>
      </c>
      <c r="H702" s="53">
        <v>10625</v>
      </c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s="16" customFormat="1" ht="57" customHeight="1" thickBot="1">
      <c r="A703" s="136">
        <v>645</v>
      </c>
      <c r="B703" s="137"/>
      <c r="C703" s="152" t="s">
        <v>1016</v>
      </c>
      <c r="D703" s="137" t="s">
        <v>281</v>
      </c>
      <c r="E703" s="128">
        <v>3999.7905779847188</v>
      </c>
      <c r="F703" s="129">
        <f>E703*80%</f>
        <v>3199.832462387775</v>
      </c>
      <c r="G703" s="41">
        <v>5199.727751380135</v>
      </c>
      <c r="H703" s="53">
        <v>4999.738222480899</v>
      </c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s="16" customFormat="1" ht="23.25" customHeight="1" thickBot="1">
      <c r="A704" s="225" t="s">
        <v>1068</v>
      </c>
      <c r="B704" s="226"/>
      <c r="C704" s="226"/>
      <c r="D704" s="226"/>
      <c r="E704" s="226"/>
      <c r="F704" s="226"/>
      <c r="G704" s="226"/>
      <c r="H704" s="227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s="16" customFormat="1" ht="23.25" customHeight="1" thickBot="1">
      <c r="A705" s="204" t="s">
        <v>1069</v>
      </c>
      <c r="B705" s="205"/>
      <c r="C705" s="205"/>
      <c r="D705" s="205"/>
      <c r="E705" s="205"/>
      <c r="F705" s="205"/>
      <c r="G705" s="205"/>
      <c r="H705" s="206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s="16" customFormat="1" ht="42.75" customHeight="1" thickBot="1">
      <c r="A706" s="125">
        <v>646</v>
      </c>
      <c r="B706" s="126"/>
      <c r="C706" s="152" t="s">
        <v>1070</v>
      </c>
      <c r="D706" s="126" t="s">
        <v>281</v>
      </c>
      <c r="E706" s="159">
        <v>4500</v>
      </c>
      <c r="F706" s="129">
        <f>E706*80%</f>
        <v>3600</v>
      </c>
      <c r="G706" s="41">
        <v>5850</v>
      </c>
      <c r="H706" s="53">
        <v>5625</v>
      </c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s="16" customFormat="1" ht="47.25" customHeight="1" thickBot="1">
      <c r="A707" s="125">
        <v>647</v>
      </c>
      <c r="B707" s="126"/>
      <c r="C707" s="152" t="s">
        <v>1071</v>
      </c>
      <c r="D707" s="126" t="s">
        <v>281</v>
      </c>
      <c r="E707" s="159">
        <v>5200</v>
      </c>
      <c r="F707" s="129">
        <f aca="true" t="shared" si="29" ref="F707:F727">E707*80%</f>
        <v>4160</v>
      </c>
      <c r="G707" s="41">
        <v>6760</v>
      </c>
      <c r="H707" s="53">
        <v>6500</v>
      </c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s="16" customFormat="1" ht="66" customHeight="1" thickBot="1">
      <c r="A708" s="125">
        <v>648</v>
      </c>
      <c r="B708" s="126"/>
      <c r="C708" s="152" t="s">
        <v>1072</v>
      </c>
      <c r="D708" s="126" t="s">
        <v>281</v>
      </c>
      <c r="E708" s="159">
        <v>17800</v>
      </c>
      <c r="F708" s="129">
        <f t="shared" si="29"/>
        <v>14240</v>
      </c>
      <c r="G708" s="41">
        <v>23140</v>
      </c>
      <c r="H708" s="53">
        <v>22250</v>
      </c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s="16" customFormat="1" ht="78" customHeight="1" thickBot="1">
      <c r="A709" s="125">
        <v>649</v>
      </c>
      <c r="B709" s="126"/>
      <c r="C709" s="152" t="s">
        <v>1073</v>
      </c>
      <c r="D709" s="126" t="s">
        <v>281</v>
      </c>
      <c r="E709" s="159">
        <v>24000</v>
      </c>
      <c r="F709" s="129">
        <f t="shared" si="29"/>
        <v>19200</v>
      </c>
      <c r="G709" s="41">
        <v>31200</v>
      </c>
      <c r="H709" s="53">
        <v>30000</v>
      </c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s="16" customFormat="1" ht="81.75" customHeight="1" thickBot="1">
      <c r="A710" s="125">
        <v>650</v>
      </c>
      <c r="B710" s="126"/>
      <c r="C710" s="152" t="s">
        <v>1074</v>
      </c>
      <c r="D710" s="126" t="s">
        <v>281</v>
      </c>
      <c r="E710" s="159">
        <v>26000</v>
      </c>
      <c r="F710" s="129">
        <f t="shared" si="29"/>
        <v>20800</v>
      </c>
      <c r="G710" s="41">
        <v>33800</v>
      </c>
      <c r="H710" s="53">
        <v>32500</v>
      </c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s="16" customFormat="1" ht="23.25" customHeight="1" thickBot="1">
      <c r="A711" s="204" t="s">
        <v>1075</v>
      </c>
      <c r="B711" s="205"/>
      <c r="C711" s="205"/>
      <c r="D711" s="205"/>
      <c r="E711" s="205"/>
      <c r="F711" s="205"/>
      <c r="G711" s="205"/>
      <c r="H711" s="206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s="16" customFormat="1" ht="36.75" customHeight="1" thickBot="1">
      <c r="A712" s="153">
        <v>651</v>
      </c>
      <c r="B712" s="154"/>
      <c r="C712" s="152" t="s">
        <v>1076</v>
      </c>
      <c r="D712" s="126" t="s">
        <v>281</v>
      </c>
      <c r="E712" s="128">
        <v>9700</v>
      </c>
      <c r="F712" s="129">
        <f t="shared" si="29"/>
        <v>7760</v>
      </c>
      <c r="G712" s="41">
        <v>12610</v>
      </c>
      <c r="H712" s="53">
        <v>12125</v>
      </c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s="16" customFormat="1" ht="48.75" customHeight="1" thickBot="1">
      <c r="A713" s="153">
        <v>652</v>
      </c>
      <c r="B713" s="154"/>
      <c r="C713" s="152" t="s">
        <v>1077</v>
      </c>
      <c r="D713" s="126" t="s">
        <v>281</v>
      </c>
      <c r="E713" s="128">
        <v>11500</v>
      </c>
      <c r="F713" s="129">
        <f t="shared" si="29"/>
        <v>9200</v>
      </c>
      <c r="G713" s="41">
        <v>14950</v>
      </c>
      <c r="H713" s="53">
        <v>14375</v>
      </c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s="16" customFormat="1" ht="39" customHeight="1" thickBot="1">
      <c r="A714" s="153">
        <v>653</v>
      </c>
      <c r="B714" s="154"/>
      <c r="C714" s="152" t="s">
        <v>1078</v>
      </c>
      <c r="D714" s="126" t="s">
        <v>281</v>
      </c>
      <c r="E714" s="128">
        <v>5800</v>
      </c>
      <c r="F714" s="129">
        <f t="shared" si="29"/>
        <v>4640</v>
      </c>
      <c r="G714" s="41">
        <v>7540</v>
      </c>
      <c r="H714" s="53">
        <v>7250</v>
      </c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s="16" customFormat="1" ht="28.5" customHeight="1" thickBot="1">
      <c r="A715" s="153">
        <v>654</v>
      </c>
      <c r="B715" s="154"/>
      <c r="C715" s="152" t="s">
        <v>1079</v>
      </c>
      <c r="D715" s="126" t="s">
        <v>281</v>
      </c>
      <c r="E715" s="128">
        <v>4200</v>
      </c>
      <c r="F715" s="129">
        <f t="shared" si="29"/>
        <v>3360</v>
      </c>
      <c r="G715" s="41">
        <v>5460</v>
      </c>
      <c r="H715" s="53">
        <v>5250</v>
      </c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s="16" customFormat="1" ht="23.25" customHeight="1" thickBot="1">
      <c r="A716" s="204" t="s">
        <v>1080</v>
      </c>
      <c r="B716" s="205"/>
      <c r="C716" s="205"/>
      <c r="D716" s="205"/>
      <c r="E716" s="205"/>
      <c r="F716" s="205"/>
      <c r="G716" s="205"/>
      <c r="H716" s="206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s="16" customFormat="1" ht="80.25" customHeight="1" thickBot="1">
      <c r="A717" s="153">
        <v>655</v>
      </c>
      <c r="B717" s="154"/>
      <c r="C717" s="152" t="s">
        <v>1081</v>
      </c>
      <c r="D717" s="126" t="s">
        <v>281</v>
      </c>
      <c r="E717" s="128">
        <v>17300</v>
      </c>
      <c r="F717" s="129">
        <f t="shared" si="29"/>
        <v>13840</v>
      </c>
      <c r="G717" s="41">
        <v>22490</v>
      </c>
      <c r="H717" s="53">
        <v>21625</v>
      </c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s="16" customFormat="1" ht="29.25" customHeight="1" thickBot="1">
      <c r="A718" s="153">
        <v>656</v>
      </c>
      <c r="B718" s="154"/>
      <c r="C718" s="152" t="s">
        <v>1082</v>
      </c>
      <c r="D718" s="126" t="s">
        <v>281</v>
      </c>
      <c r="E718" s="128">
        <v>5700</v>
      </c>
      <c r="F718" s="129">
        <f t="shared" si="29"/>
        <v>4560</v>
      </c>
      <c r="G718" s="41">
        <v>7410</v>
      </c>
      <c r="H718" s="53">
        <v>7125</v>
      </c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s="16" customFormat="1" ht="35.25" customHeight="1" thickBot="1">
      <c r="A719" s="153">
        <v>657</v>
      </c>
      <c r="B719" s="154"/>
      <c r="C719" s="152" t="s">
        <v>1083</v>
      </c>
      <c r="D719" s="126" t="s">
        <v>281</v>
      </c>
      <c r="E719" s="128">
        <v>5700</v>
      </c>
      <c r="F719" s="129">
        <f t="shared" si="29"/>
        <v>4560</v>
      </c>
      <c r="G719" s="41">
        <v>7410</v>
      </c>
      <c r="H719" s="53">
        <v>7125</v>
      </c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s="16" customFormat="1" ht="42.75" customHeight="1" thickBot="1">
      <c r="A720" s="153">
        <v>658</v>
      </c>
      <c r="B720" s="154"/>
      <c r="C720" s="152" t="s">
        <v>1084</v>
      </c>
      <c r="D720" s="126" t="s">
        <v>281</v>
      </c>
      <c r="E720" s="128">
        <v>26300</v>
      </c>
      <c r="F720" s="129">
        <f t="shared" si="29"/>
        <v>21040</v>
      </c>
      <c r="G720" s="41">
        <v>34190</v>
      </c>
      <c r="H720" s="53">
        <v>32875</v>
      </c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s="16" customFormat="1" ht="23.25" customHeight="1" thickBot="1">
      <c r="A721" s="204" t="s">
        <v>1085</v>
      </c>
      <c r="B721" s="205"/>
      <c r="C721" s="205"/>
      <c r="D721" s="205"/>
      <c r="E721" s="205"/>
      <c r="F721" s="205"/>
      <c r="G721" s="205"/>
      <c r="H721" s="206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s="16" customFormat="1" ht="81" customHeight="1" thickBot="1">
      <c r="A722" s="153">
        <v>659</v>
      </c>
      <c r="B722" s="154"/>
      <c r="C722" s="152" t="s">
        <v>1086</v>
      </c>
      <c r="D722" s="126" t="s">
        <v>281</v>
      </c>
      <c r="E722" s="128">
        <v>8300</v>
      </c>
      <c r="F722" s="129">
        <f t="shared" si="29"/>
        <v>6640</v>
      </c>
      <c r="G722" s="41">
        <v>10790</v>
      </c>
      <c r="H722" s="53">
        <v>10375</v>
      </c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s="16" customFormat="1" ht="66" customHeight="1" thickBot="1">
      <c r="A723" s="153">
        <v>660</v>
      </c>
      <c r="B723" s="154"/>
      <c r="C723" s="152" t="s">
        <v>1087</v>
      </c>
      <c r="D723" s="126" t="s">
        <v>281</v>
      </c>
      <c r="E723" s="128">
        <v>25300</v>
      </c>
      <c r="F723" s="129">
        <f t="shared" si="29"/>
        <v>20240</v>
      </c>
      <c r="G723" s="41">
        <v>32890</v>
      </c>
      <c r="H723" s="53">
        <v>31625</v>
      </c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s="16" customFormat="1" ht="24" customHeight="1" thickBot="1">
      <c r="A724" s="204" t="s">
        <v>1088</v>
      </c>
      <c r="B724" s="205"/>
      <c r="C724" s="205"/>
      <c r="D724" s="205"/>
      <c r="E724" s="205"/>
      <c r="F724" s="205"/>
      <c r="G724" s="205"/>
      <c r="H724" s="206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s="16" customFormat="1" ht="94.5" thickBot="1">
      <c r="A725" s="153">
        <v>661</v>
      </c>
      <c r="B725" s="154"/>
      <c r="C725" s="152" t="s">
        <v>1089</v>
      </c>
      <c r="D725" s="126" t="s">
        <v>281</v>
      </c>
      <c r="E725" s="128">
        <v>10700</v>
      </c>
      <c r="F725" s="129">
        <f t="shared" si="29"/>
        <v>8560</v>
      </c>
      <c r="G725" s="41">
        <v>13910</v>
      </c>
      <c r="H725" s="53">
        <v>13375</v>
      </c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s="16" customFormat="1" ht="53.25" customHeight="1" thickBot="1">
      <c r="A726" s="153">
        <v>662</v>
      </c>
      <c r="B726" s="154"/>
      <c r="C726" s="152" t="s">
        <v>1090</v>
      </c>
      <c r="D726" s="126" t="s">
        <v>281</v>
      </c>
      <c r="E726" s="128">
        <v>22600</v>
      </c>
      <c r="F726" s="129">
        <f t="shared" si="29"/>
        <v>18080</v>
      </c>
      <c r="G726" s="41">
        <v>29380</v>
      </c>
      <c r="H726" s="53">
        <v>28250</v>
      </c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s="16" customFormat="1" ht="39" customHeight="1" thickBot="1">
      <c r="A727" s="153">
        <v>663</v>
      </c>
      <c r="B727" s="154"/>
      <c r="C727" s="152" t="s">
        <v>1091</v>
      </c>
      <c r="D727" s="126" t="s">
        <v>281</v>
      </c>
      <c r="E727" s="128">
        <v>27100</v>
      </c>
      <c r="F727" s="129">
        <f t="shared" si="29"/>
        <v>21680</v>
      </c>
      <c r="G727" s="41">
        <v>35230</v>
      </c>
      <c r="H727" s="53">
        <v>33875</v>
      </c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s="5" customFormat="1" ht="24" customHeight="1" thickBot="1">
      <c r="A728" s="204" t="s">
        <v>1092</v>
      </c>
      <c r="B728" s="205"/>
      <c r="C728" s="205"/>
      <c r="D728" s="205"/>
      <c r="E728" s="205"/>
      <c r="F728" s="205"/>
      <c r="G728" s="205"/>
      <c r="H728" s="206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s="21" customFormat="1" ht="38.25" customHeight="1" thickBot="1">
      <c r="A729" s="160">
        <v>664</v>
      </c>
      <c r="B729" s="161"/>
      <c r="C729" s="152" t="s">
        <v>1093</v>
      </c>
      <c r="D729" s="126" t="s">
        <v>281</v>
      </c>
      <c r="E729" s="128">
        <v>12500</v>
      </c>
      <c r="F729" s="129">
        <f>E729*80%</f>
        <v>10000</v>
      </c>
      <c r="G729" s="41">
        <v>16250</v>
      </c>
      <c r="H729" s="53">
        <v>15625</v>
      </c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</row>
    <row r="730" spans="1:22" s="21" customFormat="1" ht="24" customHeight="1" thickBot="1">
      <c r="A730" s="207" t="s">
        <v>569</v>
      </c>
      <c r="B730" s="208"/>
      <c r="C730" s="208"/>
      <c r="D730" s="208"/>
      <c r="E730" s="208"/>
      <c r="F730" s="208"/>
      <c r="G730" s="208"/>
      <c r="H730" s="209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</row>
    <row r="731" spans="1:22" s="21" customFormat="1" ht="42.75" customHeight="1" thickBot="1">
      <c r="A731" s="136">
        <v>665</v>
      </c>
      <c r="B731" s="137"/>
      <c r="C731" s="162" t="s">
        <v>639</v>
      </c>
      <c r="D731" s="163" t="s">
        <v>281</v>
      </c>
      <c r="E731" s="164">
        <v>4800</v>
      </c>
      <c r="F731" s="129">
        <f>E731*80%</f>
        <v>3840</v>
      </c>
      <c r="G731" s="41">
        <v>6240</v>
      </c>
      <c r="H731" s="113">
        <v>6000</v>
      </c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</row>
    <row r="732" spans="1:22" s="21" customFormat="1" ht="37.5" customHeight="1" thickBot="1">
      <c r="A732" s="136">
        <v>666</v>
      </c>
      <c r="B732" s="137"/>
      <c r="C732" s="162" t="s">
        <v>640</v>
      </c>
      <c r="D732" s="137" t="s">
        <v>281</v>
      </c>
      <c r="E732" s="128">
        <v>4800</v>
      </c>
      <c r="F732" s="129">
        <f>E732*80%</f>
        <v>3840</v>
      </c>
      <c r="G732" s="41">
        <v>6240</v>
      </c>
      <c r="H732" s="113">
        <v>6000</v>
      </c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</row>
    <row r="733" spans="1:22" s="21" customFormat="1" ht="49.5" customHeight="1" thickBot="1">
      <c r="A733" s="136">
        <v>668</v>
      </c>
      <c r="B733" s="137"/>
      <c r="C733" s="165" t="s">
        <v>641</v>
      </c>
      <c r="D733" s="163" t="s">
        <v>281</v>
      </c>
      <c r="E733" s="128">
        <v>12600</v>
      </c>
      <c r="F733" s="129">
        <f>E733*80%</f>
        <v>10080</v>
      </c>
      <c r="G733" s="41">
        <v>16380</v>
      </c>
      <c r="H733" s="113">
        <v>15750</v>
      </c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</row>
    <row r="734" spans="1:22" s="21" customFormat="1" ht="54.75" customHeight="1" thickBot="1">
      <c r="A734" s="136">
        <v>669</v>
      </c>
      <c r="B734" s="137"/>
      <c r="C734" s="165" t="s">
        <v>642</v>
      </c>
      <c r="D734" s="137" t="s">
        <v>281</v>
      </c>
      <c r="E734" s="128">
        <v>3500</v>
      </c>
      <c r="F734" s="129">
        <f>E734*80%</f>
        <v>2800</v>
      </c>
      <c r="G734" s="41">
        <v>4550</v>
      </c>
      <c r="H734" s="113">
        <v>4375</v>
      </c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</row>
    <row r="735" spans="1:22" s="21" customFormat="1" ht="40.5" customHeight="1" thickBot="1">
      <c r="A735" s="136">
        <v>670</v>
      </c>
      <c r="B735" s="137"/>
      <c r="C735" s="162" t="s">
        <v>643</v>
      </c>
      <c r="D735" s="163" t="s">
        <v>281</v>
      </c>
      <c r="E735" s="128">
        <v>6000</v>
      </c>
      <c r="F735" s="129">
        <f>E735*80%</f>
        <v>4800</v>
      </c>
      <c r="G735" s="41">
        <v>7800</v>
      </c>
      <c r="H735" s="113">
        <v>7500</v>
      </c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</row>
    <row r="736" spans="1:22" s="21" customFormat="1" ht="18" customHeight="1" thickBot="1">
      <c r="A736" s="210" t="s">
        <v>282</v>
      </c>
      <c r="B736" s="211"/>
      <c r="C736" s="211"/>
      <c r="D736" s="211"/>
      <c r="E736" s="211"/>
      <c r="F736" s="211"/>
      <c r="G736" s="211"/>
      <c r="H736" s="212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</row>
    <row r="737" spans="1:22" s="21" customFormat="1" ht="18" customHeight="1" thickBot="1">
      <c r="A737" s="210" t="s">
        <v>1340</v>
      </c>
      <c r="B737" s="211"/>
      <c r="C737" s="211"/>
      <c r="D737" s="211"/>
      <c r="E737" s="211"/>
      <c r="F737" s="211"/>
      <c r="G737" s="211"/>
      <c r="H737" s="212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</row>
    <row r="738" spans="1:22" s="21" customFormat="1" ht="38.25" thickBot="1">
      <c r="A738" s="136">
        <v>671</v>
      </c>
      <c r="B738" s="137"/>
      <c r="C738" s="127" t="str">
        <f>'[1]Весь прейск 2020 года '!C15</f>
        <v>Бактериологическое исследование смывов из бронхов ручным методом (выделение чистой культуры)</v>
      </c>
      <c r="D738" s="126" t="str">
        <f>'[1]Весь прейск 2020 года '!D15</f>
        <v>исследование</v>
      </c>
      <c r="E738" s="128">
        <f>'[1]Весь прейск 2020 года '!E15</f>
        <v>6500</v>
      </c>
      <c r="F738" s="129">
        <f>'[1]Весь прейск 2020 года '!H15</f>
        <v>5200</v>
      </c>
      <c r="G738" s="129">
        <v>8125</v>
      </c>
      <c r="H738" s="129">
        <v>8450</v>
      </c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</row>
    <row r="739" spans="1:22" s="21" customFormat="1" ht="72" customHeight="1" thickBot="1">
      <c r="A739" s="136">
        <v>672</v>
      </c>
      <c r="B739" s="137"/>
      <c r="C739" s="127" t="str">
        <f>'[1]Весь прейск 2020 года '!C16</f>
        <v>Бактериологическое исследование мокроты ручным методом (выделение чистой культуры)</v>
      </c>
      <c r="D739" s="126" t="str">
        <f>'[1]Весь прейск 2020 года '!D16</f>
        <v>исследование</v>
      </c>
      <c r="E739" s="128">
        <f>'[1]Весь прейск 2020 года '!E16</f>
        <v>6500</v>
      </c>
      <c r="F739" s="129">
        <f>'[1]Весь прейск 2020 года '!H16</f>
        <v>5200</v>
      </c>
      <c r="G739" s="129">
        <v>8125</v>
      </c>
      <c r="H739" s="129">
        <v>8450</v>
      </c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</row>
    <row r="740" spans="1:22" s="21" customFormat="1" ht="57" thickBot="1">
      <c r="A740" s="136">
        <v>673</v>
      </c>
      <c r="B740" s="137"/>
      <c r="C740" s="127" t="str">
        <f>'[1]Весь прейск 2020 года '!C17</f>
        <v>Бактериологическое исследование отделяемого из зева, ран, глаз, ушей, мочи, желчи и др. ручным методом (выделение чистой культуры)</v>
      </c>
      <c r="D740" s="126" t="str">
        <f>'[1]Весь прейск 2020 года '!D17</f>
        <v>исследование</v>
      </c>
      <c r="E740" s="128">
        <f>'[1]Весь прейск 2020 года '!E17</f>
        <v>6500</v>
      </c>
      <c r="F740" s="129">
        <f>'[1]Весь прейск 2020 года '!H17</f>
        <v>5200</v>
      </c>
      <c r="G740" s="129">
        <v>8125</v>
      </c>
      <c r="H740" s="129">
        <v>8450</v>
      </c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</row>
    <row r="741" spans="1:22" s="21" customFormat="1" ht="51" customHeight="1" thickBot="1">
      <c r="A741" s="136">
        <v>674</v>
      </c>
      <c r="B741" s="137"/>
      <c r="C741" s="127" t="str">
        <f>'[1]Весь прейск 2020 года '!C18</f>
        <v>Бактериологическое исследование грудного молока ручным методом (выделение чистой культуры)</v>
      </c>
      <c r="D741" s="126" t="str">
        <f>'[1]Весь прейск 2020 года '!D18</f>
        <v>исследование</v>
      </c>
      <c r="E741" s="128">
        <f>'[1]Весь прейск 2020 года '!E18</f>
        <v>6500</v>
      </c>
      <c r="F741" s="129">
        <f>'[1]Весь прейск 2020 года '!H18</f>
        <v>5200</v>
      </c>
      <c r="G741" s="129">
        <v>8125</v>
      </c>
      <c r="H741" s="129">
        <v>8450</v>
      </c>
      <c r="I741" s="26"/>
      <c r="J741" s="26"/>
      <c r="K741" s="19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</row>
    <row r="742" spans="1:22" s="21" customFormat="1" ht="57" thickBot="1">
      <c r="A742" s="136">
        <v>675</v>
      </c>
      <c r="B742" s="137"/>
      <c r="C742" s="127" t="str">
        <f>'[1]Весь прейск 2020 года '!C19</f>
        <v>Бактериологическое исследование биологического материала на пищевые токсикоинфекции ручным методом (выделение чистой культуры)</v>
      </c>
      <c r="D742" s="126" t="str">
        <f>'[1]Весь прейск 2020 года '!D19</f>
        <v>исследование</v>
      </c>
      <c r="E742" s="128">
        <f>'[1]Весь прейск 2020 года '!E19</f>
        <v>6500</v>
      </c>
      <c r="F742" s="129">
        <f>'[1]Весь прейск 2020 года '!H19</f>
        <v>5200</v>
      </c>
      <c r="G742" s="129">
        <v>8125</v>
      </c>
      <c r="H742" s="129">
        <v>8450</v>
      </c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</row>
    <row r="743" spans="1:22" s="21" customFormat="1" ht="50.25" customHeight="1" thickBot="1">
      <c r="A743" s="136">
        <v>676</v>
      </c>
      <c r="B743" s="137"/>
      <c r="C743" s="127" t="str">
        <f>'[1]Весь прейск 2020 года '!C20</f>
        <v>Бактериологическое исследование мокроты(выделение чистой культуры) на анализаторе</v>
      </c>
      <c r="D743" s="126" t="str">
        <f>'[1]Весь прейск 2020 года '!D20</f>
        <v>исследование</v>
      </c>
      <c r="E743" s="128">
        <f>'[1]Весь прейск 2020 года '!E20</f>
        <v>9000</v>
      </c>
      <c r="F743" s="129">
        <f>'[1]Весь прейск 2020 года '!H20</f>
        <v>7200</v>
      </c>
      <c r="G743" s="129">
        <v>11250</v>
      </c>
      <c r="H743" s="129">
        <v>11700</v>
      </c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</row>
    <row r="744" spans="1:22" s="21" customFormat="1" ht="45" customHeight="1" thickBot="1">
      <c r="A744" s="136">
        <v>677</v>
      </c>
      <c r="B744" s="137"/>
      <c r="C744" s="127" t="str">
        <f>'[1]Весь прейск 2020 года '!C21</f>
        <v>Бактериологическое исследование отделяемого из зева, ран, глаз, ушей, мочи, желчи и другое на анализаторе</v>
      </c>
      <c r="D744" s="126" t="str">
        <f>'[1]Весь прейск 2020 года '!D21</f>
        <v>исследование</v>
      </c>
      <c r="E744" s="128">
        <f>'[1]Весь прейск 2020 года '!E21</f>
        <v>9000</v>
      </c>
      <c r="F744" s="129">
        <f>'[1]Весь прейск 2020 года '!H21</f>
        <v>7200</v>
      </c>
      <c r="G744" s="129">
        <v>11250</v>
      </c>
      <c r="H744" s="129">
        <v>11700</v>
      </c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</row>
    <row r="745" spans="1:22" s="21" customFormat="1" ht="45" customHeight="1" thickBot="1">
      <c r="A745" s="136">
        <v>678</v>
      </c>
      <c r="B745" s="137"/>
      <c r="C745" s="127" t="str">
        <f>'[1]Весь прейск 2020 года '!C22</f>
        <v>Бактериологическое исследование грудного молока ручным методом (выделение чистой культуры) на анализаторе</v>
      </c>
      <c r="D745" s="126" t="str">
        <f>'[1]Весь прейск 2020 года '!D22</f>
        <v>исследование</v>
      </c>
      <c r="E745" s="128">
        <f>'[1]Весь прейск 2020 года '!E22</f>
        <v>9000</v>
      </c>
      <c r="F745" s="129">
        <f>'[1]Весь прейск 2020 года '!H22</f>
        <v>7200</v>
      </c>
      <c r="G745" s="129">
        <v>11250</v>
      </c>
      <c r="H745" s="129">
        <v>11700</v>
      </c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</row>
    <row r="746" spans="1:22" s="21" customFormat="1" ht="53.25" customHeight="1" thickBot="1">
      <c r="A746" s="136">
        <v>679</v>
      </c>
      <c r="B746" s="137"/>
      <c r="C746" s="127" t="str">
        <f>'[1]Весь прейск 2020 года '!C23</f>
        <v>Бактериологическое исследование носоглоточной слизи на Neisseria meningitis (выделение чистой культуры) ручным методом</v>
      </c>
      <c r="D746" s="126" t="str">
        <f>'[1]Весь прейск 2020 года '!D23</f>
        <v>исследование</v>
      </c>
      <c r="E746" s="128">
        <f>'[1]Весь прейск 2020 года '!E23</f>
        <v>4000</v>
      </c>
      <c r="F746" s="129">
        <f>'[1]Весь прейск 2020 года '!H23</f>
        <v>3200</v>
      </c>
      <c r="G746" s="129">
        <v>5000</v>
      </c>
      <c r="H746" s="129">
        <v>5200</v>
      </c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</row>
    <row r="747" spans="1:22" s="21" customFormat="1" ht="56.25" customHeight="1" thickBot="1">
      <c r="A747" s="136">
        <v>680</v>
      </c>
      <c r="B747" s="137"/>
      <c r="C747" s="127" t="str">
        <f>'[1]Весь прейск 2020 года '!C24</f>
        <v>Бактериологическое исследование спинномозговой жидкости на Neisseria meningitis  (выделение чистой культуры) ручным методом</v>
      </c>
      <c r="D747" s="126" t="str">
        <f>'[1]Весь прейск 2020 года '!D24</f>
        <v>исследование</v>
      </c>
      <c r="E747" s="128">
        <f>'[1]Весь прейск 2020 года '!E24</f>
        <v>4000</v>
      </c>
      <c r="F747" s="129">
        <f>'[1]Весь прейск 2020 года '!H24</f>
        <v>3200</v>
      </c>
      <c r="G747" s="129">
        <v>5000</v>
      </c>
      <c r="H747" s="129">
        <v>5200</v>
      </c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</row>
    <row r="748" spans="1:22" s="21" customFormat="1" ht="38.25" thickBot="1">
      <c r="A748" s="136">
        <v>681</v>
      </c>
      <c r="B748" s="137"/>
      <c r="C748" s="127" t="str">
        <f>'[1]Весь прейск 2020 года '!C25</f>
        <v>Бактериологическое исследование носоглоточной слизи на Neisseria meningitis на анализаторе</v>
      </c>
      <c r="D748" s="126" t="str">
        <f>'[1]Весь прейск 2020 года '!D25</f>
        <v>исследование</v>
      </c>
      <c r="E748" s="128">
        <f>'[1]Весь прейск 2020 года '!E25</f>
        <v>9000</v>
      </c>
      <c r="F748" s="129">
        <f>'[1]Весь прейск 2020 года '!H25</f>
        <v>7200</v>
      </c>
      <c r="G748" s="129">
        <v>11250</v>
      </c>
      <c r="H748" s="129">
        <v>11700</v>
      </c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</row>
    <row r="749" spans="1:22" s="21" customFormat="1" ht="57" thickBot="1">
      <c r="A749" s="136">
        <v>682</v>
      </c>
      <c r="B749" s="137"/>
      <c r="C749" s="127" t="str">
        <f>'[1]Весь прейск 2020 года '!C26</f>
        <v>Бактериологическое исследование спинномозговой жидкости на Neisseria meningitis (нейссерия менингитис) (выделение чистой культуры) на анализаторе</v>
      </c>
      <c r="D749" s="126" t="str">
        <f>'[1]Весь прейск 2020 года '!D26</f>
        <v>исследование</v>
      </c>
      <c r="E749" s="128">
        <f>'[1]Весь прейск 2020 года '!E26</f>
        <v>9000</v>
      </c>
      <c r="F749" s="129">
        <f>'[1]Весь прейск 2020 года '!H26</f>
        <v>7200</v>
      </c>
      <c r="G749" s="129">
        <v>11250</v>
      </c>
      <c r="H749" s="129">
        <v>11700</v>
      </c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</row>
    <row r="750" spans="1:22" s="21" customFormat="1" ht="57" thickBot="1">
      <c r="A750" s="136">
        <v>683</v>
      </c>
      <c r="B750" s="137"/>
      <c r="C750" s="127" t="str">
        <f>'[1]Весь прейск 2020 года '!C27</f>
        <v>Бактериологическое исследование отделяемого из зева и носа на Staphylococcus aureus ручным методом (выделение чистой культуры)</v>
      </c>
      <c r="D750" s="126" t="str">
        <f>'[1]Весь прейск 2020 года '!D27</f>
        <v>исследование</v>
      </c>
      <c r="E750" s="128">
        <f>'[1]Весь прейск 2020 года '!E27</f>
        <v>3200</v>
      </c>
      <c r="F750" s="129">
        <f>'[1]Весь прейск 2020 года '!H27</f>
        <v>2560</v>
      </c>
      <c r="G750" s="129">
        <v>4000</v>
      </c>
      <c r="H750" s="129">
        <v>4160</v>
      </c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</row>
    <row r="751" spans="1:22" s="21" customFormat="1" ht="38.25" thickBot="1">
      <c r="A751" s="136">
        <v>684</v>
      </c>
      <c r="B751" s="137"/>
      <c r="C751" s="127" t="str">
        <f>'[1]Весь прейск 2020 года '!C28</f>
        <v>Бактериологическое исследование отделяемого из зева и носа на Staphylococcus aureus  на анализаторе</v>
      </c>
      <c r="D751" s="126" t="str">
        <f>'[1]Весь прейск 2020 года '!D28</f>
        <v>исследование</v>
      </c>
      <c r="E751" s="128">
        <f>'[1]Весь прейск 2020 года '!E28</f>
        <v>9000</v>
      </c>
      <c r="F751" s="129">
        <f>'[1]Весь прейск 2020 года '!H28</f>
        <v>7200</v>
      </c>
      <c r="G751" s="129">
        <v>11250</v>
      </c>
      <c r="H751" s="129">
        <v>9000</v>
      </c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</row>
    <row r="752" spans="1:22" s="21" customFormat="1" ht="57" thickBot="1">
      <c r="A752" s="136">
        <v>685</v>
      </c>
      <c r="B752" s="137"/>
      <c r="C752" s="127" t="str">
        <f>'[1]Весь прейск 2020 года '!C29</f>
        <v>Бактериологическое исследование отделяемого носа и зева на дифтерию ручным методом (выделение чистой культуры)</v>
      </c>
      <c r="D752" s="126" t="str">
        <f>'[1]Весь прейск 2020 года '!D29</f>
        <v>исследование</v>
      </c>
      <c r="E752" s="128">
        <f>'[1]Весь прейск 2020 года '!E29</f>
        <v>4000</v>
      </c>
      <c r="F752" s="129">
        <f>'[1]Весь прейск 2020 года '!H29</f>
        <v>3200</v>
      </c>
      <c r="G752" s="129">
        <v>5000</v>
      </c>
      <c r="H752" s="129">
        <v>4000</v>
      </c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</row>
    <row r="753" spans="1:22" s="21" customFormat="1" ht="38.25" thickBot="1">
      <c r="A753" s="136">
        <v>686</v>
      </c>
      <c r="B753" s="137"/>
      <c r="C753" s="127" t="str">
        <f>'[1]Весь прейск 2020 года '!C30</f>
        <v>Бактериологическое исследование отделяемого носа и зева на дифтерию на анализаторе</v>
      </c>
      <c r="D753" s="126" t="str">
        <f>'[1]Весь прейск 2020 года '!D30</f>
        <v>исследование</v>
      </c>
      <c r="E753" s="128">
        <f>'[1]Весь прейск 2020 года '!E30</f>
        <v>9000</v>
      </c>
      <c r="F753" s="129">
        <f>'[1]Весь прейск 2020 года '!H30</f>
        <v>7200</v>
      </c>
      <c r="G753" s="129">
        <v>11250</v>
      </c>
      <c r="H753" s="129">
        <v>9000</v>
      </c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</row>
    <row r="754" spans="1:22" s="21" customFormat="1" ht="68.25" customHeight="1" thickBot="1">
      <c r="A754" s="136">
        <v>687</v>
      </c>
      <c r="B754" s="137"/>
      <c r="C754" s="127" t="str">
        <f>'[1]Весь прейск 2020 года '!C31</f>
        <v>Бактериологическое исследование аутопсийного материала ручным методом (выделение чистой культуры)</v>
      </c>
      <c r="D754" s="126" t="str">
        <f>'[1]Весь прейск 2020 года '!D31</f>
        <v>исследование</v>
      </c>
      <c r="E754" s="128">
        <f>'[1]Весь прейск 2020 года '!E31</f>
        <v>4000</v>
      </c>
      <c r="F754" s="129">
        <f>'[1]Весь прейск 2020 года '!H31</f>
        <v>3200</v>
      </c>
      <c r="G754" s="129">
        <v>5000</v>
      </c>
      <c r="H754" s="129">
        <v>4000</v>
      </c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</row>
    <row r="755" spans="1:22" s="21" customFormat="1" ht="69" customHeight="1" thickBot="1">
      <c r="A755" s="136">
        <v>688</v>
      </c>
      <c r="B755" s="137"/>
      <c r="C755" s="127" t="str">
        <f>'[1]Весь прейск 2020 года '!C32</f>
        <v>Бактериологическое исследование крови на стерильность ручным методом (выделение чистой культуры)</v>
      </c>
      <c r="D755" s="126" t="str">
        <f>'[1]Весь прейск 2020 года '!D32</f>
        <v>исследование</v>
      </c>
      <c r="E755" s="128">
        <f>'[1]Весь прейск 2020 года '!E32</f>
        <v>5500</v>
      </c>
      <c r="F755" s="129">
        <f>'[1]Весь прейск 2020 года '!H32</f>
        <v>4400</v>
      </c>
      <c r="G755" s="129">
        <v>6875</v>
      </c>
      <c r="H755" s="129">
        <v>5500</v>
      </c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</row>
    <row r="756" spans="1:22" s="21" customFormat="1" ht="38.25" thickBot="1">
      <c r="A756" s="136">
        <v>689</v>
      </c>
      <c r="B756" s="137"/>
      <c r="C756" s="127" t="str">
        <f>'[1]Весь прейск 2020 года '!C33</f>
        <v>Бактериологическое исследование крови на стерильность на анализаторе</v>
      </c>
      <c r="D756" s="126" t="str">
        <f>'[1]Весь прейск 2020 года '!D33</f>
        <v>исследование</v>
      </c>
      <c r="E756" s="128">
        <f>'[1]Весь прейск 2020 года '!E33</f>
        <v>7000</v>
      </c>
      <c r="F756" s="129">
        <f>'[1]Весь прейск 2020 года '!H33</f>
        <v>5600</v>
      </c>
      <c r="G756" s="129">
        <v>8750</v>
      </c>
      <c r="H756" s="129">
        <v>7000</v>
      </c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</row>
    <row r="757" spans="1:22" s="21" customFormat="1" ht="57" thickBot="1">
      <c r="A757" s="136">
        <v>690</v>
      </c>
      <c r="B757" s="137"/>
      <c r="C757" s="127" t="str">
        <f>'[1]Весь прейск 2020 года '!C34</f>
        <v>Бактериологическое исследование крови на сальмонеллез ручным методом (выделение чистой культуры)</v>
      </c>
      <c r="D757" s="126" t="str">
        <f>'[1]Весь прейск 2020 года '!D34</f>
        <v>исследование</v>
      </c>
      <c r="E757" s="128">
        <f>'[1]Весь прейск 2020 года '!E34</f>
        <v>4500</v>
      </c>
      <c r="F757" s="129">
        <f>'[1]Весь прейск 2020 года '!H34</f>
        <v>3600</v>
      </c>
      <c r="G757" s="129">
        <v>5625</v>
      </c>
      <c r="H757" s="129">
        <v>4500</v>
      </c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</row>
    <row r="758" spans="1:22" s="21" customFormat="1" ht="57" thickBot="1">
      <c r="A758" s="136">
        <v>691</v>
      </c>
      <c r="B758" s="137"/>
      <c r="C758" s="127" t="str">
        <f>'[1]Весь прейск 2020 года '!C35</f>
        <v>Бактериологическое исследование биологического материала на грибы рода Candida (кандида) ручным методом (выделение чистой культуры)</v>
      </c>
      <c r="D758" s="126" t="str">
        <f>'[1]Весь прейск 2020 года '!D35</f>
        <v>исследование</v>
      </c>
      <c r="E758" s="128">
        <f>'[1]Весь прейск 2020 года '!E35</f>
        <v>3000</v>
      </c>
      <c r="F758" s="129">
        <f>'[1]Весь прейск 2020 года '!H35</f>
        <v>2400</v>
      </c>
      <c r="G758" s="129">
        <v>3750</v>
      </c>
      <c r="H758" s="129">
        <v>3000</v>
      </c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</row>
    <row r="759" spans="1:22" s="21" customFormat="1" ht="57" thickBot="1">
      <c r="A759" s="136">
        <v>692</v>
      </c>
      <c r="B759" s="137"/>
      <c r="C759" s="127" t="str">
        <f>'[1]Весь прейск 2020 года '!C36</f>
        <v>Бактериологическое исследование биологического материала на грибы рода Aspergillus ручным методом (выделение чистой культуры)</v>
      </c>
      <c r="D759" s="126" t="str">
        <f>'[1]Весь прейск 2020 года '!D36</f>
        <v>исследование</v>
      </c>
      <c r="E759" s="128">
        <f>'[1]Весь прейск 2020 года '!E36</f>
        <v>3000</v>
      </c>
      <c r="F759" s="129">
        <f>'[1]Весь прейск 2020 года '!H36</f>
        <v>2400</v>
      </c>
      <c r="G759" s="129">
        <v>3750</v>
      </c>
      <c r="H759" s="129">
        <v>3000</v>
      </c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</row>
    <row r="760" spans="1:22" s="21" customFormat="1" ht="41.25" customHeight="1" thickBot="1">
      <c r="A760" s="136">
        <v>693</v>
      </c>
      <c r="B760" s="137"/>
      <c r="C760" s="127" t="s">
        <v>1338</v>
      </c>
      <c r="D760" s="126" t="str">
        <f>'[1]Весь прейск 2020 года '!D37</f>
        <v>исследование</v>
      </c>
      <c r="E760" s="128">
        <f>'[1]Весь прейск 2020 года '!E37</f>
        <v>9000</v>
      </c>
      <c r="F760" s="129">
        <f>'[1]Весь прейск 2020 года '!H37</f>
        <v>7200</v>
      </c>
      <c r="G760" s="129">
        <v>11250</v>
      </c>
      <c r="H760" s="129">
        <v>9000</v>
      </c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</row>
    <row r="761" spans="1:22" s="21" customFormat="1" ht="38.25" thickBot="1">
      <c r="A761" s="136">
        <v>694</v>
      </c>
      <c r="B761" s="137"/>
      <c r="C761" s="127" t="str">
        <f>'[1]Весь прейск 2020 года '!C38</f>
        <v>Бактериологическое исследование испражнений на кишечный дисбактериоз ручным методом</v>
      </c>
      <c r="D761" s="126" t="str">
        <f>'[1]Весь прейск 2020 года '!D38</f>
        <v>исследование</v>
      </c>
      <c r="E761" s="128">
        <f>'[1]Весь прейск 2020 года '!E38</f>
        <v>8000</v>
      </c>
      <c r="F761" s="129">
        <f>'[1]Весь прейск 2020 года '!H38</f>
        <v>6400</v>
      </c>
      <c r="G761" s="129">
        <v>10000</v>
      </c>
      <c r="H761" s="129">
        <v>8000</v>
      </c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</row>
    <row r="762" spans="1:22" s="21" customFormat="1" ht="38.25" thickBot="1">
      <c r="A762" s="136">
        <v>695</v>
      </c>
      <c r="B762" s="137"/>
      <c r="C762" s="127" t="str">
        <f>'[1]Весь прейск 2020 года '!C39</f>
        <v>Бактериологическое исследование испражнений на микробиоционоз влагалища ручным методом</v>
      </c>
      <c r="D762" s="126" t="str">
        <f>'[1]Весь прейск 2020 года '!D39</f>
        <v>исследование</v>
      </c>
      <c r="E762" s="128">
        <f>'[1]Весь прейск 2020 года '!E39</f>
        <v>8000.0627760352945</v>
      </c>
      <c r="F762" s="129">
        <f>'[1]Весь прейск 2020 года '!H39</f>
        <v>6400.050220828236</v>
      </c>
      <c r="G762" s="129">
        <v>10000</v>
      </c>
      <c r="H762" s="129">
        <v>8000.0627760352945</v>
      </c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</row>
    <row r="763" spans="1:22" s="21" customFormat="1" ht="40.5" customHeight="1" thickBot="1">
      <c r="A763" s="136">
        <v>696</v>
      </c>
      <c r="B763" s="137"/>
      <c r="C763" s="127" t="str">
        <f>'[1]Весь прейск 2020 года '!C40</f>
        <v>Бактериологическое исследование испражнений на микробиоционоз ротовой полости ручным методом</v>
      </c>
      <c r="D763" s="126" t="str">
        <f>'[1]Весь прейск 2020 года '!D40</f>
        <v>исследование</v>
      </c>
      <c r="E763" s="128">
        <f>'[1]Весь прейск 2020 года '!E40</f>
        <v>8000</v>
      </c>
      <c r="F763" s="129">
        <f>'[1]Весь прейск 2020 года '!H40</f>
        <v>6400</v>
      </c>
      <c r="G763" s="129">
        <v>10000</v>
      </c>
      <c r="H763" s="129">
        <v>8000</v>
      </c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</row>
    <row r="764" spans="1:22" s="21" customFormat="1" ht="57" thickBot="1">
      <c r="A764" s="136">
        <v>697</v>
      </c>
      <c r="B764" s="137"/>
      <c r="C764" s="127" t="str">
        <f>'[1]Весь прейск 2020 года '!C41</f>
        <v>Бактериологическое исследование испражнений на патогенную и условно- патогенную микрофлору ручным методом (выделение чистой культуры)</v>
      </c>
      <c r="D764" s="126" t="str">
        <f>'[1]Весь прейск 2020 года '!D41</f>
        <v>исследование</v>
      </c>
      <c r="E764" s="128">
        <f>'[1]Весь прейск 2020 года '!E41</f>
        <v>4500</v>
      </c>
      <c r="F764" s="129">
        <f>'[1]Весь прейск 2020 года '!H41</f>
        <v>3600</v>
      </c>
      <c r="G764" s="129">
        <v>5625</v>
      </c>
      <c r="H764" s="129">
        <v>4500</v>
      </c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</row>
    <row r="765" spans="1:22" s="21" customFormat="1" ht="39.75" customHeight="1" thickBot="1">
      <c r="A765" s="136">
        <v>698</v>
      </c>
      <c r="B765" s="137"/>
      <c r="C765" s="127" t="str">
        <f>'[1]Весь прейск 2020 года '!C42</f>
        <v>Бактериологическое исследование испражнений на иерсиниоз, ручным методом (выделение чистой культуры)</v>
      </c>
      <c r="D765" s="126" t="str">
        <f>'[1]Весь прейск 2020 года '!D42</f>
        <v>исследование</v>
      </c>
      <c r="E765" s="128">
        <f>'[1]Весь прейск 2020 года '!E42</f>
        <v>4500</v>
      </c>
      <c r="F765" s="129">
        <f>'[1]Весь прейск 2020 года '!H42</f>
        <v>3600</v>
      </c>
      <c r="G765" s="129">
        <v>5625</v>
      </c>
      <c r="H765" s="129">
        <v>4500</v>
      </c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</row>
    <row r="766" spans="1:22" s="21" customFormat="1" ht="57" thickBot="1">
      <c r="A766" s="136">
        <v>699</v>
      </c>
      <c r="B766" s="137"/>
      <c r="C766" s="127" t="str">
        <f>'[1]Весь прейск 2020 года '!C43</f>
        <v>Бактериологическое исследование испражнений на листериоз ручным методом (выделение чистой культуры)</v>
      </c>
      <c r="D766" s="126" t="str">
        <f>'[1]Весь прейск 2020 года '!D43</f>
        <v>исследование</v>
      </c>
      <c r="E766" s="128">
        <f>'[1]Весь прейск 2020 года '!E43</f>
        <v>4500</v>
      </c>
      <c r="F766" s="129">
        <f>'[1]Весь прейск 2020 года '!H43</f>
        <v>3600</v>
      </c>
      <c r="G766" s="129">
        <v>5625</v>
      </c>
      <c r="H766" s="129">
        <v>4500</v>
      </c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</row>
    <row r="767" spans="1:22" s="21" customFormat="1" ht="57" thickBot="1">
      <c r="A767" s="136">
        <v>700</v>
      </c>
      <c r="B767" s="137"/>
      <c r="C767" s="127" t="str">
        <f>'[1]Весь прейск 2020 года '!C44</f>
        <v>Бактериологическое исследование биологического материала на Vibrio cholerae (вибрио холера) (ручным методом (выделение чистой культуры)</v>
      </c>
      <c r="D767" s="126" t="str">
        <f>'[1]Весь прейск 2020 года '!D44</f>
        <v>исследование</v>
      </c>
      <c r="E767" s="128">
        <f>'[1]Весь прейск 2020 года '!E44</f>
        <v>4000</v>
      </c>
      <c r="F767" s="129">
        <f>'[1]Весь прейск 2020 года '!H44</f>
        <v>3200</v>
      </c>
      <c r="G767" s="129">
        <v>5000</v>
      </c>
      <c r="H767" s="129">
        <v>4000</v>
      </c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</row>
    <row r="768" spans="1:22" s="21" customFormat="1" ht="60" customHeight="1" thickBot="1">
      <c r="A768" s="136">
        <v>701</v>
      </c>
      <c r="B768" s="137"/>
      <c r="C768" s="127" t="str">
        <f>'[1]Весь прейск 2020 года '!C45</f>
        <v>Бактериологическое исследование  биоматериала на коклюш и паракоклюш</v>
      </c>
      <c r="D768" s="126" t="str">
        <f>'[1]Весь прейск 2020 года '!D45</f>
        <v>исследование</v>
      </c>
      <c r="E768" s="128">
        <f>'[1]Весь прейск 2020 года '!E45</f>
        <v>4500</v>
      </c>
      <c r="F768" s="129">
        <f>'[1]Весь прейск 2020 года '!H45</f>
        <v>3600</v>
      </c>
      <c r="G768" s="129">
        <v>5625</v>
      </c>
      <c r="H768" s="129">
        <v>4500</v>
      </c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</row>
    <row r="769" spans="1:22" s="21" customFormat="1" ht="57" thickBot="1">
      <c r="A769" s="136">
        <v>702</v>
      </c>
      <c r="B769" s="137"/>
      <c r="C769" s="127" t="str">
        <f>'[1]Весь прейск 2020 года '!C46</f>
        <v>Бактериологическое исследование и чувствительность к антибиотикам на стрептококк группы В (Str. agalaсtiae)</v>
      </c>
      <c r="D769" s="126" t="str">
        <f>'[1]Весь прейск 2020 года '!D46</f>
        <v>исследование</v>
      </c>
      <c r="E769" s="128">
        <f>'[1]Весь прейск 2020 года '!E46</f>
        <v>8500</v>
      </c>
      <c r="F769" s="129">
        <f>'[1]Весь прейск 2020 года '!H46</f>
        <v>6800</v>
      </c>
      <c r="G769" s="129">
        <v>10625</v>
      </c>
      <c r="H769" s="129">
        <v>8500</v>
      </c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</row>
    <row r="770" spans="1:22" s="21" customFormat="1" ht="40.5" customHeight="1" thickBot="1">
      <c r="A770" s="136">
        <v>703</v>
      </c>
      <c r="B770" s="137"/>
      <c r="C770" s="127" t="str">
        <f>'[1]Весь прейск 2020 года '!C47</f>
        <v>Бактериологическое исследование биоматериала  на MRSA (метициллинрезистентный Staphylococcus aureus)</v>
      </c>
      <c r="D770" s="126" t="str">
        <f>'[1]Весь прейск 2020 года '!D47</f>
        <v>исследование</v>
      </c>
      <c r="E770" s="128">
        <f>'[1]Весь прейск 2020 года '!E47</f>
        <v>3000</v>
      </c>
      <c r="F770" s="129">
        <f>'[1]Весь прейск 2020 года '!H47</f>
        <v>2400</v>
      </c>
      <c r="G770" s="129">
        <v>3750</v>
      </c>
      <c r="H770" s="129">
        <v>3000</v>
      </c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</row>
    <row r="771" spans="1:22" s="21" customFormat="1" ht="40.5" customHeight="1" thickBot="1">
      <c r="A771" s="136">
        <v>704</v>
      </c>
      <c r="B771" s="137"/>
      <c r="C771" s="194" t="s">
        <v>1342</v>
      </c>
      <c r="D771" s="36" t="s">
        <v>146</v>
      </c>
      <c r="E771" s="195">
        <v>3000</v>
      </c>
      <c r="F771" s="129">
        <v>1500</v>
      </c>
      <c r="G771" s="129">
        <v>3750</v>
      </c>
      <c r="H771" s="129">
        <v>3000</v>
      </c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</row>
    <row r="772" spans="1:22" s="21" customFormat="1" ht="33" customHeight="1" thickBot="1">
      <c r="A772" s="250" t="s">
        <v>1320</v>
      </c>
      <c r="B772" s="251"/>
      <c r="C772" s="251"/>
      <c r="D772" s="251"/>
      <c r="E772" s="251"/>
      <c r="F772" s="251"/>
      <c r="G772" s="251"/>
      <c r="H772" s="252"/>
      <c r="I772" s="58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</row>
    <row r="773" spans="1:22" s="21" customFormat="1" ht="46.5" customHeight="1" thickBot="1">
      <c r="A773" s="166">
        <v>705</v>
      </c>
      <c r="B773" s="167"/>
      <c r="C773" s="168" t="s">
        <v>1321</v>
      </c>
      <c r="D773" s="158" t="s">
        <v>146</v>
      </c>
      <c r="E773" s="169">
        <v>1700</v>
      </c>
      <c r="F773" s="129">
        <f aca="true" t="shared" si="30" ref="F773:F783">E773*80%</f>
        <v>1360</v>
      </c>
      <c r="G773" s="129">
        <v>2210</v>
      </c>
      <c r="H773" s="41">
        <f>1700*1.25</f>
        <v>2125</v>
      </c>
      <c r="I773" s="58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</row>
    <row r="774" spans="1:22" s="21" customFormat="1" ht="41.25" thickBot="1">
      <c r="A774" s="166">
        <v>706</v>
      </c>
      <c r="B774" s="167"/>
      <c r="C774" s="168" t="s">
        <v>1322</v>
      </c>
      <c r="D774" s="158" t="s">
        <v>146</v>
      </c>
      <c r="E774" s="169">
        <v>3500</v>
      </c>
      <c r="F774" s="129">
        <f t="shared" si="30"/>
        <v>2800</v>
      </c>
      <c r="G774" s="129">
        <v>4550</v>
      </c>
      <c r="H774" s="41">
        <f>3500*1.25</f>
        <v>4375</v>
      </c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</row>
    <row r="775" spans="1:22" s="21" customFormat="1" ht="41.25" thickBot="1">
      <c r="A775" s="166">
        <v>707</v>
      </c>
      <c r="B775" s="167"/>
      <c r="C775" s="168" t="s">
        <v>1323</v>
      </c>
      <c r="D775" s="158" t="s">
        <v>146</v>
      </c>
      <c r="E775" s="169">
        <v>4000</v>
      </c>
      <c r="F775" s="129">
        <f t="shared" si="30"/>
        <v>3200</v>
      </c>
      <c r="G775" s="129">
        <v>5200</v>
      </c>
      <c r="H775" s="41">
        <f>4000*1.25</f>
        <v>5000</v>
      </c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</row>
    <row r="776" spans="1:22" s="21" customFormat="1" ht="61.5" thickBot="1">
      <c r="A776" s="166">
        <v>708</v>
      </c>
      <c r="B776" s="167"/>
      <c r="C776" s="168" t="s">
        <v>1324</v>
      </c>
      <c r="D776" s="158" t="s">
        <v>146</v>
      </c>
      <c r="E776" s="169">
        <v>1500</v>
      </c>
      <c r="F776" s="129">
        <f t="shared" si="30"/>
        <v>1200</v>
      </c>
      <c r="G776" s="129">
        <v>1950</v>
      </c>
      <c r="H776" s="41">
        <f>1500*1.25</f>
        <v>1875</v>
      </c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</row>
    <row r="777" spans="1:22" s="21" customFormat="1" ht="41.25" thickBot="1">
      <c r="A777" s="166">
        <v>709</v>
      </c>
      <c r="B777" s="167"/>
      <c r="C777" s="168" t="s">
        <v>1325</v>
      </c>
      <c r="D777" s="158" t="s">
        <v>146</v>
      </c>
      <c r="E777" s="169">
        <v>2000</v>
      </c>
      <c r="F777" s="129">
        <f t="shared" si="30"/>
        <v>1600</v>
      </c>
      <c r="G777" s="129">
        <v>2600</v>
      </c>
      <c r="H777" s="41">
        <f aca="true" t="shared" si="31" ref="H777:H783">2000*1.25</f>
        <v>2500</v>
      </c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</row>
    <row r="778" spans="1:22" s="21" customFormat="1" ht="41.25" thickBot="1">
      <c r="A778" s="166">
        <v>710</v>
      </c>
      <c r="B778" s="167"/>
      <c r="C778" s="168" t="s">
        <v>1326</v>
      </c>
      <c r="D778" s="158" t="s">
        <v>146</v>
      </c>
      <c r="E778" s="169">
        <v>2000</v>
      </c>
      <c r="F778" s="129">
        <f t="shared" si="30"/>
        <v>1600</v>
      </c>
      <c r="G778" s="129">
        <v>2600</v>
      </c>
      <c r="H778" s="41">
        <f t="shared" si="31"/>
        <v>2500</v>
      </c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</row>
    <row r="779" spans="1:22" s="21" customFormat="1" ht="41.25" thickBot="1">
      <c r="A779" s="166">
        <v>711</v>
      </c>
      <c r="B779" s="167"/>
      <c r="C779" s="168" t="s">
        <v>1327</v>
      </c>
      <c r="D779" s="158" t="s">
        <v>146</v>
      </c>
      <c r="E779" s="169">
        <v>2000</v>
      </c>
      <c r="F779" s="129">
        <f t="shared" si="30"/>
        <v>1600</v>
      </c>
      <c r="G779" s="129">
        <v>2600</v>
      </c>
      <c r="H779" s="41">
        <f t="shared" si="31"/>
        <v>2500</v>
      </c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</row>
    <row r="780" spans="1:22" s="21" customFormat="1" ht="47.25" customHeight="1" thickBot="1">
      <c r="A780" s="166">
        <v>712</v>
      </c>
      <c r="B780" s="167"/>
      <c r="C780" s="168" t="s">
        <v>1328</v>
      </c>
      <c r="D780" s="158" t="s">
        <v>146</v>
      </c>
      <c r="E780" s="169">
        <v>2000</v>
      </c>
      <c r="F780" s="129">
        <f t="shared" si="30"/>
        <v>1600</v>
      </c>
      <c r="G780" s="129">
        <v>2600</v>
      </c>
      <c r="H780" s="41">
        <f t="shared" si="31"/>
        <v>2500</v>
      </c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</row>
    <row r="781" spans="1:22" s="21" customFormat="1" ht="41.25" thickBot="1">
      <c r="A781" s="166">
        <v>713</v>
      </c>
      <c r="B781" s="167"/>
      <c r="C781" s="168" t="s">
        <v>1329</v>
      </c>
      <c r="D781" s="158" t="s">
        <v>146</v>
      </c>
      <c r="E781" s="169">
        <v>2000</v>
      </c>
      <c r="F781" s="129">
        <f t="shared" si="30"/>
        <v>1600</v>
      </c>
      <c r="G781" s="129">
        <v>2600</v>
      </c>
      <c r="H781" s="41">
        <f t="shared" si="31"/>
        <v>2500</v>
      </c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</row>
    <row r="782" spans="1:22" s="21" customFormat="1" ht="43.5" customHeight="1" thickBot="1">
      <c r="A782" s="166">
        <v>714</v>
      </c>
      <c r="B782" s="167"/>
      <c r="C782" s="168" t="s">
        <v>1330</v>
      </c>
      <c r="D782" s="158" t="s">
        <v>146</v>
      </c>
      <c r="E782" s="169">
        <v>2000</v>
      </c>
      <c r="F782" s="129">
        <f t="shared" si="30"/>
        <v>1600</v>
      </c>
      <c r="G782" s="129">
        <v>2600</v>
      </c>
      <c r="H782" s="41">
        <f t="shared" si="31"/>
        <v>2500</v>
      </c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</row>
    <row r="783" spans="1:22" s="21" customFormat="1" ht="39" customHeight="1" thickBot="1">
      <c r="A783" s="166">
        <v>715</v>
      </c>
      <c r="B783" s="167"/>
      <c r="C783" s="168" t="s">
        <v>1331</v>
      </c>
      <c r="D783" s="158" t="s">
        <v>146</v>
      </c>
      <c r="E783" s="169">
        <v>2000</v>
      </c>
      <c r="F783" s="129">
        <f t="shared" si="30"/>
        <v>1600</v>
      </c>
      <c r="G783" s="129">
        <v>2600</v>
      </c>
      <c r="H783" s="41">
        <f t="shared" si="31"/>
        <v>2500</v>
      </c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</row>
    <row r="784" spans="1:22" s="21" customFormat="1" ht="33" customHeight="1" thickBot="1">
      <c r="A784" s="250" t="s">
        <v>1332</v>
      </c>
      <c r="B784" s="251"/>
      <c r="C784" s="251"/>
      <c r="D784" s="251"/>
      <c r="E784" s="251"/>
      <c r="F784" s="251"/>
      <c r="G784" s="251"/>
      <c r="H784" s="252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</row>
    <row r="785" spans="1:22" s="21" customFormat="1" ht="63.75" customHeight="1" thickBot="1">
      <c r="A785" s="166">
        <v>716</v>
      </c>
      <c r="B785" s="167"/>
      <c r="C785" s="168" t="s">
        <v>1333</v>
      </c>
      <c r="D785" s="158" t="s">
        <v>146</v>
      </c>
      <c r="E785" s="169">
        <v>1500</v>
      </c>
      <c r="F785" s="129">
        <f aca="true" t="shared" si="32" ref="F785:F792">E785*80%</f>
        <v>1200</v>
      </c>
      <c r="G785" s="129">
        <v>1950</v>
      </c>
      <c r="H785" s="129">
        <v>1875</v>
      </c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</row>
    <row r="786" spans="1:22" s="21" customFormat="1" ht="108.75" customHeight="1" thickBot="1">
      <c r="A786" s="166">
        <v>717</v>
      </c>
      <c r="B786" s="167"/>
      <c r="C786" s="168" t="s">
        <v>1339</v>
      </c>
      <c r="D786" s="158" t="s">
        <v>146</v>
      </c>
      <c r="E786" s="169">
        <v>3000</v>
      </c>
      <c r="F786" s="129">
        <f t="shared" si="32"/>
        <v>2400</v>
      </c>
      <c r="G786" s="129">
        <v>3900</v>
      </c>
      <c r="H786" s="129">
        <v>3750</v>
      </c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</row>
    <row r="787" spans="1:22" s="21" customFormat="1" ht="41.25" thickBot="1">
      <c r="A787" s="166">
        <v>718</v>
      </c>
      <c r="B787" s="167"/>
      <c r="C787" s="168" t="s">
        <v>538</v>
      </c>
      <c r="D787" s="158" t="s">
        <v>146</v>
      </c>
      <c r="E787" s="169">
        <v>1000</v>
      </c>
      <c r="F787" s="129">
        <f t="shared" si="32"/>
        <v>800</v>
      </c>
      <c r="G787" s="129">
        <v>1300</v>
      </c>
      <c r="H787" s="129">
        <v>1250</v>
      </c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</row>
    <row r="788" spans="1:22" s="21" customFormat="1" ht="81.75" thickBot="1">
      <c r="A788" s="166">
        <v>719</v>
      </c>
      <c r="B788" s="167"/>
      <c r="C788" s="168" t="s">
        <v>1334</v>
      </c>
      <c r="D788" s="158" t="s">
        <v>146</v>
      </c>
      <c r="E788" s="169">
        <v>1000</v>
      </c>
      <c r="F788" s="129">
        <f t="shared" si="32"/>
        <v>800</v>
      </c>
      <c r="G788" s="129">
        <v>1300</v>
      </c>
      <c r="H788" s="129">
        <v>1250</v>
      </c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</row>
    <row r="789" spans="1:22" s="21" customFormat="1" ht="61.5" thickBot="1">
      <c r="A789" s="166">
        <v>720</v>
      </c>
      <c r="B789" s="167"/>
      <c r="C789" s="168" t="s">
        <v>539</v>
      </c>
      <c r="D789" s="158" t="s">
        <v>146</v>
      </c>
      <c r="E789" s="169">
        <v>3000</v>
      </c>
      <c r="F789" s="129">
        <f t="shared" si="32"/>
        <v>2400</v>
      </c>
      <c r="G789" s="129">
        <v>3900</v>
      </c>
      <c r="H789" s="129">
        <v>3750</v>
      </c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</row>
    <row r="790" spans="1:22" s="21" customFormat="1" ht="61.5" thickBot="1">
      <c r="A790" s="166">
        <v>721</v>
      </c>
      <c r="B790" s="167"/>
      <c r="C790" s="168" t="s">
        <v>1335</v>
      </c>
      <c r="D790" s="158" t="s">
        <v>146</v>
      </c>
      <c r="E790" s="169">
        <v>3000</v>
      </c>
      <c r="F790" s="129">
        <f t="shared" si="32"/>
        <v>2400</v>
      </c>
      <c r="G790" s="129">
        <v>3900</v>
      </c>
      <c r="H790" s="129">
        <v>3750</v>
      </c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</row>
    <row r="791" spans="1:22" s="21" customFormat="1" ht="38.25" thickBot="1">
      <c r="A791" s="166">
        <v>722</v>
      </c>
      <c r="B791" s="167"/>
      <c r="C791" s="168" t="s">
        <v>1336</v>
      </c>
      <c r="D791" s="158" t="s">
        <v>146</v>
      </c>
      <c r="E791" s="169">
        <v>3000</v>
      </c>
      <c r="F791" s="129">
        <f t="shared" si="32"/>
        <v>2400</v>
      </c>
      <c r="G791" s="129">
        <v>3900</v>
      </c>
      <c r="H791" s="129">
        <v>3750</v>
      </c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</row>
    <row r="792" spans="1:22" s="21" customFormat="1" ht="41.25" thickBot="1">
      <c r="A792" s="166">
        <v>723</v>
      </c>
      <c r="B792" s="126"/>
      <c r="C792" s="168" t="s">
        <v>1337</v>
      </c>
      <c r="D792" s="158" t="s">
        <v>146</v>
      </c>
      <c r="E792" s="169">
        <v>800</v>
      </c>
      <c r="F792" s="129">
        <f t="shared" si="32"/>
        <v>640</v>
      </c>
      <c r="G792" s="129">
        <v>1040</v>
      </c>
      <c r="H792" s="129">
        <v>1000</v>
      </c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</row>
    <row r="793" spans="1:22" s="21" customFormat="1" ht="39" customHeight="1" thickBot="1">
      <c r="A793" s="244" t="s">
        <v>705</v>
      </c>
      <c r="B793" s="245"/>
      <c r="C793" s="245"/>
      <c r="D793" s="245"/>
      <c r="E793" s="245"/>
      <c r="F793" s="245"/>
      <c r="G793" s="245"/>
      <c r="H793" s="24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</row>
    <row r="794" spans="1:22" s="21" customFormat="1" ht="60.75" customHeight="1" thickBot="1">
      <c r="A794" s="125">
        <v>724</v>
      </c>
      <c r="B794" s="126"/>
      <c r="C794" s="170" t="s">
        <v>706</v>
      </c>
      <c r="D794" s="126" t="s">
        <v>146</v>
      </c>
      <c r="E794" s="149">
        <v>1700.492689308174</v>
      </c>
      <c r="F794" s="129">
        <f aca="true" t="shared" si="33" ref="F794:F799">E794*80%</f>
        <v>1360.3941514465394</v>
      </c>
      <c r="G794" s="41">
        <v>2210</v>
      </c>
      <c r="H794" s="53">
        <v>2125.6158616352177</v>
      </c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</row>
    <row r="795" spans="1:22" s="21" customFormat="1" ht="39.75" customHeight="1" thickBot="1">
      <c r="A795" s="125">
        <v>725</v>
      </c>
      <c r="B795" s="126"/>
      <c r="C795" s="170" t="s">
        <v>707</v>
      </c>
      <c r="D795" s="126" t="s">
        <v>146</v>
      </c>
      <c r="E795" s="149">
        <v>3800.497899640607</v>
      </c>
      <c r="F795" s="129">
        <f t="shared" si="33"/>
        <v>3040.3983197124858</v>
      </c>
      <c r="G795" s="41">
        <v>4940</v>
      </c>
      <c r="H795" s="53">
        <v>4750.622374550759</v>
      </c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</row>
    <row r="796" spans="1:22" s="21" customFormat="1" ht="42.75" customHeight="1" thickBot="1">
      <c r="A796" s="125">
        <v>726</v>
      </c>
      <c r="B796" s="126"/>
      <c r="C796" s="170" t="s">
        <v>708</v>
      </c>
      <c r="D796" s="126" t="s">
        <v>146</v>
      </c>
      <c r="E796" s="149">
        <v>3999.8930840943885</v>
      </c>
      <c r="F796" s="129">
        <f t="shared" si="33"/>
        <v>3199.914467275511</v>
      </c>
      <c r="G796" s="41">
        <v>5199.861009322705</v>
      </c>
      <c r="H796" s="53">
        <v>4999.866355117985</v>
      </c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</row>
    <row r="797" spans="1:22" s="21" customFormat="1" ht="30.75" customHeight="1" thickBot="1">
      <c r="A797" s="125">
        <v>727</v>
      </c>
      <c r="B797" s="126"/>
      <c r="C797" s="170" t="s">
        <v>709</v>
      </c>
      <c r="D797" s="126" t="s">
        <v>146</v>
      </c>
      <c r="E797" s="149">
        <v>3999.773415887106</v>
      </c>
      <c r="F797" s="129">
        <f t="shared" si="33"/>
        <v>3199.818732709685</v>
      </c>
      <c r="G797" s="41">
        <v>5199.705440653238</v>
      </c>
      <c r="H797" s="53">
        <v>4999.716769858882</v>
      </c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</row>
    <row r="798" spans="1:22" s="21" customFormat="1" ht="27" customHeight="1" thickBot="1">
      <c r="A798" s="125">
        <v>728</v>
      </c>
      <c r="B798" s="126"/>
      <c r="C798" s="170" t="s">
        <v>710</v>
      </c>
      <c r="D798" s="126" t="s">
        <v>146</v>
      </c>
      <c r="E798" s="149">
        <v>5999.765544458535</v>
      </c>
      <c r="F798" s="129">
        <f>E798*80%</f>
        <v>4799.812435566829</v>
      </c>
      <c r="G798" s="41">
        <v>7799.695207796096</v>
      </c>
      <c r="H798" s="53">
        <v>7499.706930573169</v>
      </c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</row>
    <row r="799" spans="1:22" s="21" customFormat="1" ht="30" customHeight="1" thickBot="1">
      <c r="A799" s="125">
        <v>729</v>
      </c>
      <c r="B799" s="126"/>
      <c r="C799" s="170" t="s">
        <v>283</v>
      </c>
      <c r="D799" s="126" t="s">
        <v>146</v>
      </c>
      <c r="E799" s="149">
        <v>1200.47363969663</v>
      </c>
      <c r="F799" s="129">
        <f t="shared" si="33"/>
        <v>960.3789117573041</v>
      </c>
      <c r="G799" s="41">
        <v>1560</v>
      </c>
      <c r="H799" s="53">
        <v>1500.5920496207875</v>
      </c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</row>
    <row r="800" spans="1:22" s="21" customFormat="1" ht="24.75" customHeight="1" thickBot="1">
      <c r="A800" s="244" t="s">
        <v>902</v>
      </c>
      <c r="B800" s="245"/>
      <c r="C800" s="245"/>
      <c r="D800" s="245"/>
      <c r="E800" s="245"/>
      <c r="F800" s="245"/>
      <c r="G800" s="245"/>
      <c r="H800" s="24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</row>
    <row r="801" spans="1:22" s="21" customFormat="1" ht="39" customHeight="1" thickBot="1">
      <c r="A801" s="136">
        <v>730</v>
      </c>
      <c r="B801" s="137"/>
      <c r="C801" s="127" t="s">
        <v>284</v>
      </c>
      <c r="D801" s="137" t="s">
        <v>146</v>
      </c>
      <c r="E801" s="128">
        <v>1740</v>
      </c>
      <c r="F801" s="129">
        <f aca="true" t="shared" si="34" ref="F801:F827">E801*80%</f>
        <v>1392</v>
      </c>
      <c r="G801" s="41">
        <v>2262</v>
      </c>
      <c r="H801" s="53">
        <v>2175</v>
      </c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</row>
    <row r="802" spans="1:22" s="21" customFormat="1" ht="36.75" customHeight="1" thickBot="1">
      <c r="A802" s="136">
        <v>731</v>
      </c>
      <c r="B802" s="137"/>
      <c r="C802" s="127" t="s">
        <v>285</v>
      </c>
      <c r="D802" s="137" t="s">
        <v>146</v>
      </c>
      <c r="E802" s="128">
        <v>26140</v>
      </c>
      <c r="F802" s="129">
        <f t="shared" si="34"/>
        <v>20912</v>
      </c>
      <c r="G802" s="41">
        <v>33982</v>
      </c>
      <c r="H802" s="53">
        <v>32675</v>
      </c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</row>
    <row r="803" spans="1:22" s="21" customFormat="1" ht="27" customHeight="1" thickBot="1">
      <c r="A803" s="136">
        <v>732</v>
      </c>
      <c r="B803" s="137"/>
      <c r="C803" s="127" t="s">
        <v>286</v>
      </c>
      <c r="D803" s="137" t="s">
        <v>146</v>
      </c>
      <c r="E803" s="128">
        <v>29500</v>
      </c>
      <c r="F803" s="129">
        <f t="shared" si="34"/>
        <v>23600</v>
      </c>
      <c r="G803" s="41">
        <v>38350</v>
      </c>
      <c r="H803" s="53">
        <v>36875</v>
      </c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</row>
    <row r="804" spans="1:22" s="21" customFormat="1" ht="27.75" customHeight="1" thickBot="1">
      <c r="A804" s="136">
        <v>733</v>
      </c>
      <c r="B804" s="137"/>
      <c r="C804" s="127" t="s">
        <v>287</v>
      </c>
      <c r="D804" s="137" t="s">
        <v>146</v>
      </c>
      <c r="E804" s="128">
        <v>36480</v>
      </c>
      <c r="F804" s="129">
        <f t="shared" si="34"/>
        <v>29184</v>
      </c>
      <c r="G804" s="41">
        <v>47424</v>
      </c>
      <c r="H804" s="53">
        <v>45600</v>
      </c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</row>
    <row r="805" spans="1:22" s="21" customFormat="1" ht="28.5" customHeight="1" thickBot="1">
      <c r="A805" s="136">
        <v>734</v>
      </c>
      <c r="B805" s="137"/>
      <c r="C805" s="127" t="s">
        <v>288</v>
      </c>
      <c r="D805" s="137" t="s">
        <v>146</v>
      </c>
      <c r="E805" s="128">
        <v>48180</v>
      </c>
      <c r="F805" s="129">
        <f t="shared" si="34"/>
        <v>38544</v>
      </c>
      <c r="G805" s="41">
        <v>62634</v>
      </c>
      <c r="H805" s="53">
        <v>60225</v>
      </c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</row>
    <row r="806" spans="1:22" s="21" customFormat="1" ht="24.75" customHeight="1" thickBot="1">
      <c r="A806" s="136">
        <v>735</v>
      </c>
      <c r="B806" s="137"/>
      <c r="C806" s="127" t="s">
        <v>289</v>
      </c>
      <c r="D806" s="137" t="s">
        <v>20</v>
      </c>
      <c r="E806" s="128">
        <v>12000</v>
      </c>
      <c r="F806" s="129">
        <f t="shared" si="34"/>
        <v>9600</v>
      </c>
      <c r="G806" s="41">
        <v>15600</v>
      </c>
      <c r="H806" s="53">
        <v>15000</v>
      </c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</row>
    <row r="807" spans="1:22" s="21" customFormat="1" ht="24.75" customHeight="1" thickBot="1">
      <c r="A807" s="136">
        <v>736</v>
      </c>
      <c r="B807" s="137"/>
      <c r="C807" s="127" t="s">
        <v>542</v>
      </c>
      <c r="D807" s="137" t="s">
        <v>20</v>
      </c>
      <c r="E807" s="128">
        <v>15000</v>
      </c>
      <c r="F807" s="129">
        <f t="shared" si="34"/>
        <v>12000</v>
      </c>
      <c r="G807" s="41">
        <v>19500</v>
      </c>
      <c r="H807" s="53">
        <v>18750</v>
      </c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</row>
    <row r="808" spans="1:22" s="21" customFormat="1" ht="34.5" customHeight="1" thickBot="1">
      <c r="A808" s="136">
        <v>737</v>
      </c>
      <c r="B808" s="137"/>
      <c r="C808" s="127" t="s">
        <v>290</v>
      </c>
      <c r="D808" s="137" t="s">
        <v>20</v>
      </c>
      <c r="E808" s="128">
        <v>3800</v>
      </c>
      <c r="F808" s="129">
        <f t="shared" si="34"/>
        <v>3040</v>
      </c>
      <c r="G808" s="41">
        <v>4940</v>
      </c>
      <c r="H808" s="53">
        <v>4750</v>
      </c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</row>
    <row r="809" spans="1:22" s="21" customFormat="1" ht="28.5" customHeight="1" thickBot="1">
      <c r="A809" s="136">
        <v>738</v>
      </c>
      <c r="B809" s="137"/>
      <c r="C809" s="127" t="s">
        <v>543</v>
      </c>
      <c r="D809" s="137" t="s">
        <v>20</v>
      </c>
      <c r="E809" s="128">
        <v>12000</v>
      </c>
      <c r="F809" s="129">
        <f t="shared" si="34"/>
        <v>9600</v>
      </c>
      <c r="G809" s="41">
        <v>15600</v>
      </c>
      <c r="H809" s="53">
        <v>15000</v>
      </c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</row>
    <row r="810" spans="1:22" s="21" customFormat="1" ht="37.5" customHeight="1" thickBot="1">
      <c r="A810" s="136">
        <v>739</v>
      </c>
      <c r="B810" s="137"/>
      <c r="C810" s="127" t="s">
        <v>485</v>
      </c>
      <c r="D810" s="137" t="s">
        <v>146</v>
      </c>
      <c r="E810" s="128">
        <v>6000</v>
      </c>
      <c r="F810" s="129">
        <f t="shared" si="34"/>
        <v>4800</v>
      </c>
      <c r="G810" s="41">
        <v>7800</v>
      </c>
      <c r="H810" s="53">
        <v>7500</v>
      </c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</row>
    <row r="811" spans="1:22" s="21" customFormat="1" ht="35.25" customHeight="1" thickBot="1">
      <c r="A811" s="136">
        <v>740</v>
      </c>
      <c r="B811" s="137"/>
      <c r="C811" s="127" t="s">
        <v>486</v>
      </c>
      <c r="D811" s="137" t="s">
        <v>146</v>
      </c>
      <c r="E811" s="128">
        <v>70350</v>
      </c>
      <c r="F811" s="129">
        <f t="shared" si="34"/>
        <v>56280</v>
      </c>
      <c r="G811" s="41">
        <v>91455</v>
      </c>
      <c r="H811" s="53">
        <v>87937.5</v>
      </c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</row>
    <row r="812" spans="1:22" s="21" customFormat="1" ht="32.25" customHeight="1" thickBot="1">
      <c r="A812" s="136">
        <v>741</v>
      </c>
      <c r="B812" s="137"/>
      <c r="C812" s="127" t="s">
        <v>291</v>
      </c>
      <c r="D812" s="137" t="s">
        <v>146</v>
      </c>
      <c r="E812" s="128">
        <v>46800</v>
      </c>
      <c r="F812" s="129">
        <f t="shared" si="34"/>
        <v>37440</v>
      </c>
      <c r="G812" s="41">
        <v>60840</v>
      </c>
      <c r="H812" s="53">
        <v>58500</v>
      </c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</row>
    <row r="813" spans="1:22" s="21" customFormat="1" ht="32.25" customHeight="1" thickBot="1">
      <c r="A813" s="136">
        <v>742</v>
      </c>
      <c r="B813" s="137"/>
      <c r="C813" s="127" t="s">
        <v>292</v>
      </c>
      <c r="D813" s="137" t="s">
        <v>146</v>
      </c>
      <c r="E813" s="128">
        <v>7150</v>
      </c>
      <c r="F813" s="129">
        <f t="shared" si="34"/>
        <v>5720</v>
      </c>
      <c r="G813" s="41">
        <v>9295</v>
      </c>
      <c r="H813" s="53">
        <v>8937.5</v>
      </c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</row>
    <row r="814" spans="1:22" s="21" customFormat="1" ht="32.25" customHeight="1" thickBot="1">
      <c r="A814" s="136">
        <v>743</v>
      </c>
      <c r="B814" s="137"/>
      <c r="C814" s="127" t="s">
        <v>293</v>
      </c>
      <c r="D814" s="137" t="s">
        <v>146</v>
      </c>
      <c r="E814" s="128">
        <v>7120</v>
      </c>
      <c r="F814" s="129">
        <f t="shared" si="34"/>
        <v>5696</v>
      </c>
      <c r="G814" s="41">
        <v>9256</v>
      </c>
      <c r="H814" s="53">
        <v>8900</v>
      </c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</row>
    <row r="815" spans="1:22" s="21" customFormat="1" ht="37.5" customHeight="1" thickBot="1">
      <c r="A815" s="136">
        <v>744</v>
      </c>
      <c r="B815" s="137"/>
      <c r="C815" s="127" t="s">
        <v>487</v>
      </c>
      <c r="D815" s="137" t="s">
        <v>146</v>
      </c>
      <c r="E815" s="128">
        <v>1500</v>
      </c>
      <c r="F815" s="129">
        <f t="shared" si="34"/>
        <v>1200</v>
      </c>
      <c r="G815" s="41">
        <v>1950</v>
      </c>
      <c r="H815" s="53">
        <v>1875</v>
      </c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</row>
    <row r="816" spans="1:22" s="21" customFormat="1" ht="24.75" customHeight="1" thickBot="1">
      <c r="A816" s="136">
        <v>745</v>
      </c>
      <c r="B816" s="137"/>
      <c r="C816" s="127" t="s">
        <v>294</v>
      </c>
      <c r="D816" s="137" t="s">
        <v>146</v>
      </c>
      <c r="E816" s="128">
        <v>1830</v>
      </c>
      <c r="F816" s="129">
        <f t="shared" si="34"/>
        <v>1464</v>
      </c>
      <c r="G816" s="41">
        <v>2379</v>
      </c>
      <c r="H816" s="53">
        <v>2287.5</v>
      </c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</row>
    <row r="817" spans="1:22" s="21" customFormat="1" ht="38.25" customHeight="1" thickBot="1">
      <c r="A817" s="136">
        <v>746</v>
      </c>
      <c r="B817" s="137"/>
      <c r="C817" s="127" t="s">
        <v>488</v>
      </c>
      <c r="D817" s="137" t="s">
        <v>146</v>
      </c>
      <c r="E817" s="128">
        <v>1400</v>
      </c>
      <c r="F817" s="129">
        <f t="shared" si="34"/>
        <v>1120</v>
      </c>
      <c r="G817" s="41">
        <v>1820</v>
      </c>
      <c r="H817" s="53">
        <v>1750</v>
      </c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</row>
    <row r="818" spans="1:22" s="21" customFormat="1" ht="30.75" customHeight="1" thickBot="1">
      <c r="A818" s="136">
        <v>747</v>
      </c>
      <c r="B818" s="137"/>
      <c r="C818" s="127" t="s">
        <v>295</v>
      </c>
      <c r="D818" s="137" t="s">
        <v>146</v>
      </c>
      <c r="E818" s="128">
        <v>4600</v>
      </c>
      <c r="F818" s="129">
        <f t="shared" si="34"/>
        <v>3680</v>
      </c>
      <c r="G818" s="41">
        <v>5980</v>
      </c>
      <c r="H818" s="53">
        <v>5750</v>
      </c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</row>
    <row r="819" spans="1:22" s="21" customFormat="1" ht="34.5" customHeight="1" thickBot="1">
      <c r="A819" s="136">
        <v>748</v>
      </c>
      <c r="B819" s="137"/>
      <c r="C819" s="127" t="s">
        <v>296</v>
      </c>
      <c r="D819" s="137" t="s">
        <v>146</v>
      </c>
      <c r="E819" s="128">
        <v>4570</v>
      </c>
      <c r="F819" s="129">
        <f t="shared" si="34"/>
        <v>3656</v>
      </c>
      <c r="G819" s="41">
        <v>5941</v>
      </c>
      <c r="H819" s="53">
        <v>5712.5</v>
      </c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</row>
    <row r="820" spans="1:22" s="21" customFormat="1" ht="42.75" customHeight="1" thickBot="1">
      <c r="A820" s="136">
        <v>749</v>
      </c>
      <c r="B820" s="137"/>
      <c r="C820" s="127" t="s">
        <v>297</v>
      </c>
      <c r="D820" s="137" t="s">
        <v>146</v>
      </c>
      <c r="E820" s="128">
        <v>5100</v>
      </c>
      <c r="F820" s="129">
        <f t="shared" si="34"/>
        <v>4080</v>
      </c>
      <c r="G820" s="41">
        <v>6630</v>
      </c>
      <c r="H820" s="53">
        <v>6375</v>
      </c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</row>
    <row r="821" spans="1:22" s="21" customFormat="1" ht="45.75" customHeight="1" thickBot="1">
      <c r="A821" s="136">
        <v>750</v>
      </c>
      <c r="B821" s="137"/>
      <c r="C821" s="127" t="s">
        <v>298</v>
      </c>
      <c r="D821" s="137" t="s">
        <v>146</v>
      </c>
      <c r="E821" s="128">
        <v>3070</v>
      </c>
      <c r="F821" s="129">
        <f t="shared" si="34"/>
        <v>2456</v>
      </c>
      <c r="G821" s="41">
        <v>3991</v>
      </c>
      <c r="H821" s="53">
        <v>3837.5</v>
      </c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</row>
    <row r="822" spans="1:22" s="21" customFormat="1" ht="24.75" customHeight="1" thickBot="1">
      <c r="A822" s="136">
        <v>751</v>
      </c>
      <c r="B822" s="137"/>
      <c r="C822" s="127" t="s">
        <v>489</v>
      </c>
      <c r="D822" s="137" t="s">
        <v>146</v>
      </c>
      <c r="E822" s="128">
        <v>7500</v>
      </c>
      <c r="F822" s="129">
        <f t="shared" si="34"/>
        <v>6000</v>
      </c>
      <c r="G822" s="41">
        <v>9750</v>
      </c>
      <c r="H822" s="53">
        <v>9375</v>
      </c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</row>
    <row r="823" spans="1:22" s="21" customFormat="1" ht="24.75" customHeight="1" thickBot="1">
      <c r="A823" s="136">
        <v>752</v>
      </c>
      <c r="B823" s="137"/>
      <c r="C823" s="127" t="s">
        <v>299</v>
      </c>
      <c r="D823" s="137" t="s">
        <v>146</v>
      </c>
      <c r="E823" s="128">
        <v>3260</v>
      </c>
      <c r="F823" s="129">
        <f t="shared" si="34"/>
        <v>2608</v>
      </c>
      <c r="G823" s="41">
        <v>4238</v>
      </c>
      <c r="H823" s="53">
        <v>4075</v>
      </c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</row>
    <row r="824" spans="1:22" s="21" customFormat="1" ht="24.75" customHeight="1" thickBot="1">
      <c r="A824" s="136">
        <v>753</v>
      </c>
      <c r="B824" s="137"/>
      <c r="C824" s="127" t="s">
        <v>300</v>
      </c>
      <c r="D824" s="137" t="s">
        <v>146</v>
      </c>
      <c r="E824" s="128">
        <v>3440</v>
      </c>
      <c r="F824" s="129">
        <f t="shared" si="34"/>
        <v>2752</v>
      </c>
      <c r="G824" s="41">
        <v>4472</v>
      </c>
      <c r="H824" s="53">
        <v>4300</v>
      </c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</row>
    <row r="825" spans="1:22" s="21" customFormat="1" ht="24.75" customHeight="1" thickBot="1">
      <c r="A825" s="136">
        <v>754</v>
      </c>
      <c r="B825" s="137"/>
      <c r="C825" s="127" t="s">
        <v>301</v>
      </c>
      <c r="D825" s="137" t="s">
        <v>146</v>
      </c>
      <c r="E825" s="128">
        <v>5890</v>
      </c>
      <c r="F825" s="129">
        <f t="shared" si="34"/>
        <v>4712</v>
      </c>
      <c r="G825" s="41">
        <v>7657</v>
      </c>
      <c r="H825" s="53">
        <v>7362.5</v>
      </c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</row>
    <row r="826" spans="1:22" s="21" customFormat="1" ht="24.75" customHeight="1" thickBot="1">
      <c r="A826" s="136">
        <v>755</v>
      </c>
      <c r="B826" s="137"/>
      <c r="C826" s="127" t="s">
        <v>302</v>
      </c>
      <c r="D826" s="137" t="s">
        <v>146</v>
      </c>
      <c r="E826" s="128">
        <v>7000</v>
      </c>
      <c r="F826" s="129">
        <f t="shared" si="34"/>
        <v>5600</v>
      </c>
      <c r="G826" s="41">
        <v>9100</v>
      </c>
      <c r="H826" s="53">
        <v>8750</v>
      </c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</row>
    <row r="827" spans="1:22" s="21" customFormat="1" ht="24.75" customHeight="1" thickBot="1">
      <c r="A827" s="136">
        <v>756</v>
      </c>
      <c r="B827" s="137"/>
      <c r="C827" s="127" t="s">
        <v>303</v>
      </c>
      <c r="D827" s="137" t="s">
        <v>146</v>
      </c>
      <c r="E827" s="128">
        <v>2840</v>
      </c>
      <c r="F827" s="129">
        <f t="shared" si="34"/>
        <v>2272</v>
      </c>
      <c r="G827" s="41">
        <v>3692</v>
      </c>
      <c r="H827" s="53">
        <v>3550</v>
      </c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</row>
    <row r="828" spans="1:22" s="21" customFormat="1" ht="29.25" customHeight="1" thickBot="1">
      <c r="A828" s="136">
        <v>757</v>
      </c>
      <c r="B828" s="137"/>
      <c r="C828" s="127" t="s">
        <v>304</v>
      </c>
      <c r="D828" s="137" t="s">
        <v>20</v>
      </c>
      <c r="E828" s="128">
        <v>10000</v>
      </c>
      <c r="F828" s="129">
        <f aca="true" t="shared" si="35" ref="F828:F846">E828*80%</f>
        <v>8000</v>
      </c>
      <c r="G828" s="41">
        <v>13000</v>
      </c>
      <c r="H828" s="53">
        <v>12500</v>
      </c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</row>
    <row r="829" spans="1:22" s="21" customFormat="1" ht="39" customHeight="1" thickBot="1">
      <c r="A829" s="136">
        <v>758</v>
      </c>
      <c r="B829" s="137"/>
      <c r="C829" s="127" t="s">
        <v>492</v>
      </c>
      <c r="D829" s="137" t="s">
        <v>146</v>
      </c>
      <c r="E829" s="128">
        <v>37400</v>
      </c>
      <c r="F829" s="129">
        <f t="shared" si="35"/>
        <v>29920</v>
      </c>
      <c r="G829" s="41">
        <v>48620</v>
      </c>
      <c r="H829" s="53">
        <v>46750</v>
      </c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</row>
    <row r="830" spans="1:22" s="21" customFormat="1" ht="24.75" customHeight="1" thickBot="1">
      <c r="A830" s="136">
        <v>759</v>
      </c>
      <c r="B830" s="137"/>
      <c r="C830" s="127" t="s">
        <v>545</v>
      </c>
      <c r="D830" s="137" t="s">
        <v>20</v>
      </c>
      <c r="E830" s="128">
        <v>5000</v>
      </c>
      <c r="F830" s="129">
        <f t="shared" si="35"/>
        <v>4000</v>
      </c>
      <c r="G830" s="41">
        <v>6500</v>
      </c>
      <c r="H830" s="53">
        <v>6250</v>
      </c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</row>
    <row r="831" spans="1:22" s="21" customFormat="1" ht="24.75" customHeight="1" thickBot="1">
      <c r="A831" s="136">
        <v>760</v>
      </c>
      <c r="B831" s="137"/>
      <c r="C831" s="127" t="s">
        <v>547</v>
      </c>
      <c r="D831" s="137" t="s">
        <v>20</v>
      </c>
      <c r="E831" s="128">
        <v>2500</v>
      </c>
      <c r="F831" s="129">
        <f t="shared" si="35"/>
        <v>2000</v>
      </c>
      <c r="G831" s="41">
        <v>3250</v>
      </c>
      <c r="H831" s="53">
        <v>3125</v>
      </c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</row>
    <row r="832" spans="1:22" s="21" customFormat="1" ht="24.75" customHeight="1" thickBot="1">
      <c r="A832" s="136">
        <v>761</v>
      </c>
      <c r="B832" s="137"/>
      <c r="C832" s="127" t="s">
        <v>305</v>
      </c>
      <c r="D832" s="137" t="s">
        <v>20</v>
      </c>
      <c r="E832" s="128">
        <v>3500</v>
      </c>
      <c r="F832" s="129">
        <f t="shared" si="35"/>
        <v>2800</v>
      </c>
      <c r="G832" s="41">
        <v>4550</v>
      </c>
      <c r="H832" s="53">
        <v>4375</v>
      </c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</row>
    <row r="833" spans="1:22" s="21" customFormat="1" ht="24.75" customHeight="1" thickBot="1">
      <c r="A833" s="136">
        <v>762</v>
      </c>
      <c r="B833" s="137"/>
      <c r="C833" s="127" t="s">
        <v>544</v>
      </c>
      <c r="D833" s="137" t="s">
        <v>20</v>
      </c>
      <c r="E833" s="128">
        <v>5500</v>
      </c>
      <c r="F833" s="129">
        <f t="shared" si="35"/>
        <v>4400</v>
      </c>
      <c r="G833" s="41">
        <v>7150</v>
      </c>
      <c r="H833" s="53">
        <v>6875</v>
      </c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</row>
    <row r="834" spans="1:22" s="21" customFormat="1" ht="24.75" customHeight="1" thickBot="1">
      <c r="A834" s="136">
        <v>763</v>
      </c>
      <c r="B834" s="137"/>
      <c r="C834" s="127" t="s">
        <v>306</v>
      </c>
      <c r="D834" s="137" t="s">
        <v>20</v>
      </c>
      <c r="E834" s="128">
        <v>3500</v>
      </c>
      <c r="F834" s="129">
        <f t="shared" si="35"/>
        <v>2800</v>
      </c>
      <c r="G834" s="41">
        <v>4550</v>
      </c>
      <c r="H834" s="53">
        <v>4375</v>
      </c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</row>
    <row r="835" spans="1:22" s="21" customFormat="1" ht="24.75" customHeight="1" thickBot="1">
      <c r="A835" s="136">
        <v>764</v>
      </c>
      <c r="B835" s="137"/>
      <c r="C835" s="127" t="s">
        <v>490</v>
      </c>
      <c r="D835" s="137" t="s">
        <v>20</v>
      </c>
      <c r="E835" s="128">
        <v>5700</v>
      </c>
      <c r="F835" s="129">
        <f t="shared" si="35"/>
        <v>4560</v>
      </c>
      <c r="G835" s="41">
        <v>7410</v>
      </c>
      <c r="H835" s="53">
        <v>7125</v>
      </c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</row>
    <row r="836" spans="1:22" s="21" customFormat="1" ht="24.75" customHeight="1" thickBot="1">
      <c r="A836" s="136">
        <v>765</v>
      </c>
      <c r="B836" s="137"/>
      <c r="C836" s="127" t="s">
        <v>307</v>
      </c>
      <c r="D836" s="137" t="s">
        <v>20</v>
      </c>
      <c r="E836" s="128">
        <v>350</v>
      </c>
      <c r="F836" s="129">
        <f t="shared" si="35"/>
        <v>280</v>
      </c>
      <c r="G836" s="41">
        <v>455</v>
      </c>
      <c r="H836" s="53">
        <v>437.5</v>
      </c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</row>
    <row r="837" spans="1:22" s="21" customFormat="1" ht="38.25" customHeight="1" thickBot="1">
      <c r="A837" s="136">
        <v>766</v>
      </c>
      <c r="B837" s="137"/>
      <c r="C837" s="127" t="s">
        <v>308</v>
      </c>
      <c r="D837" s="137" t="s">
        <v>146</v>
      </c>
      <c r="E837" s="128">
        <v>5000</v>
      </c>
      <c r="F837" s="129">
        <f t="shared" si="35"/>
        <v>4000</v>
      </c>
      <c r="G837" s="41">
        <v>6500</v>
      </c>
      <c r="H837" s="53">
        <v>6250</v>
      </c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</row>
    <row r="838" spans="1:22" s="21" customFormat="1" ht="36.75" customHeight="1" thickBot="1">
      <c r="A838" s="136">
        <v>767</v>
      </c>
      <c r="B838" s="137"/>
      <c r="C838" s="127" t="s">
        <v>309</v>
      </c>
      <c r="D838" s="137" t="s">
        <v>146</v>
      </c>
      <c r="E838" s="128">
        <v>4600</v>
      </c>
      <c r="F838" s="129">
        <f t="shared" si="35"/>
        <v>3680</v>
      </c>
      <c r="G838" s="41">
        <v>5980</v>
      </c>
      <c r="H838" s="53">
        <v>5750</v>
      </c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</row>
    <row r="839" spans="1:22" s="21" customFormat="1" ht="45.75" customHeight="1" thickBot="1">
      <c r="A839" s="136">
        <v>768</v>
      </c>
      <c r="B839" s="137"/>
      <c r="C839" s="127" t="s">
        <v>310</v>
      </c>
      <c r="D839" s="137" t="s">
        <v>146</v>
      </c>
      <c r="E839" s="128">
        <v>5660</v>
      </c>
      <c r="F839" s="129">
        <f t="shared" si="35"/>
        <v>4528</v>
      </c>
      <c r="G839" s="41">
        <v>7358</v>
      </c>
      <c r="H839" s="53">
        <v>7075</v>
      </c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</row>
    <row r="840" spans="1:22" s="21" customFormat="1" ht="42" customHeight="1" thickBot="1">
      <c r="A840" s="136">
        <v>769</v>
      </c>
      <c r="B840" s="137"/>
      <c r="C840" s="127" t="s">
        <v>311</v>
      </c>
      <c r="D840" s="137" t="s">
        <v>146</v>
      </c>
      <c r="E840" s="128">
        <v>5660</v>
      </c>
      <c r="F840" s="129">
        <f t="shared" si="35"/>
        <v>4528</v>
      </c>
      <c r="G840" s="41">
        <v>7358</v>
      </c>
      <c r="H840" s="53">
        <v>7075</v>
      </c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</row>
    <row r="841" spans="1:22" s="21" customFormat="1" ht="48.75" customHeight="1" thickBot="1">
      <c r="A841" s="136">
        <v>770</v>
      </c>
      <c r="B841" s="137"/>
      <c r="C841" s="127" t="s">
        <v>312</v>
      </c>
      <c r="D841" s="137" t="s">
        <v>146</v>
      </c>
      <c r="E841" s="128">
        <v>5660</v>
      </c>
      <c r="F841" s="129">
        <f t="shared" si="35"/>
        <v>4528</v>
      </c>
      <c r="G841" s="41">
        <v>7358</v>
      </c>
      <c r="H841" s="53">
        <v>7075</v>
      </c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</row>
    <row r="842" spans="1:22" s="21" customFormat="1" ht="39.75" customHeight="1" thickBot="1">
      <c r="A842" s="136">
        <v>771</v>
      </c>
      <c r="B842" s="137"/>
      <c r="C842" s="127" t="s">
        <v>491</v>
      </c>
      <c r="D842" s="137" t="s">
        <v>146</v>
      </c>
      <c r="E842" s="128">
        <v>4570</v>
      </c>
      <c r="F842" s="129">
        <f t="shared" si="35"/>
        <v>3656</v>
      </c>
      <c r="G842" s="41">
        <v>5941</v>
      </c>
      <c r="H842" s="53">
        <v>5712.5</v>
      </c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</row>
    <row r="843" spans="1:22" s="21" customFormat="1" ht="24.75" customHeight="1" thickBot="1">
      <c r="A843" s="136">
        <v>772</v>
      </c>
      <c r="B843" s="137"/>
      <c r="C843" s="127" t="s">
        <v>313</v>
      </c>
      <c r="D843" s="137" t="s">
        <v>146</v>
      </c>
      <c r="E843" s="128">
        <v>4000</v>
      </c>
      <c r="F843" s="129">
        <f t="shared" si="35"/>
        <v>3200</v>
      </c>
      <c r="G843" s="41">
        <v>5200</v>
      </c>
      <c r="H843" s="53">
        <v>5000</v>
      </c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</row>
    <row r="844" spans="1:22" s="21" customFormat="1" ht="37.5" customHeight="1" thickBot="1">
      <c r="A844" s="136">
        <v>773</v>
      </c>
      <c r="B844" s="137"/>
      <c r="C844" s="127" t="s">
        <v>483</v>
      </c>
      <c r="D844" s="137" t="s">
        <v>146</v>
      </c>
      <c r="E844" s="128">
        <v>61050</v>
      </c>
      <c r="F844" s="129">
        <f t="shared" si="35"/>
        <v>48840</v>
      </c>
      <c r="G844" s="41">
        <v>79365</v>
      </c>
      <c r="H844" s="53">
        <v>76312.5</v>
      </c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</row>
    <row r="845" spans="1:22" s="21" customFormat="1" ht="24.75" customHeight="1" thickBot="1">
      <c r="A845" s="136">
        <v>774</v>
      </c>
      <c r="B845" s="137"/>
      <c r="C845" s="127" t="s">
        <v>493</v>
      </c>
      <c r="D845" s="137" t="s">
        <v>146</v>
      </c>
      <c r="E845" s="128">
        <v>17650</v>
      </c>
      <c r="F845" s="129">
        <f t="shared" si="35"/>
        <v>14120</v>
      </c>
      <c r="G845" s="41">
        <v>22945</v>
      </c>
      <c r="H845" s="53">
        <v>22062.5</v>
      </c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</row>
    <row r="846" spans="1:22" s="21" customFormat="1" ht="38.25" thickBot="1">
      <c r="A846" s="136">
        <v>775</v>
      </c>
      <c r="B846" s="137"/>
      <c r="C846" s="127" t="s">
        <v>527</v>
      </c>
      <c r="D846" s="137" t="s">
        <v>146</v>
      </c>
      <c r="E846" s="128">
        <v>12990</v>
      </c>
      <c r="F846" s="129">
        <f t="shared" si="35"/>
        <v>10392</v>
      </c>
      <c r="G846" s="41">
        <v>16887</v>
      </c>
      <c r="H846" s="53">
        <v>16237.5</v>
      </c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</row>
    <row r="847" spans="1:22" s="21" customFormat="1" ht="24.75" customHeight="1" thickBot="1">
      <c r="A847" s="210" t="s">
        <v>1095</v>
      </c>
      <c r="B847" s="211"/>
      <c r="C847" s="211"/>
      <c r="D847" s="211"/>
      <c r="E847" s="211"/>
      <c r="F847" s="211"/>
      <c r="G847" s="211"/>
      <c r="H847" s="212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</row>
    <row r="848" spans="1:22" s="21" customFormat="1" ht="24.75" customHeight="1" thickBot="1">
      <c r="A848" s="125">
        <v>776</v>
      </c>
      <c r="B848" s="126"/>
      <c r="C848" s="170" t="s">
        <v>1096</v>
      </c>
      <c r="D848" s="128" t="s">
        <v>20</v>
      </c>
      <c r="E848" s="128">
        <v>5000</v>
      </c>
      <c r="F848" s="129">
        <f>E848*0.8</f>
        <v>4000</v>
      </c>
      <c r="G848" s="41">
        <v>6500</v>
      </c>
      <c r="H848" s="53">
        <v>6250</v>
      </c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</row>
    <row r="849" spans="1:22" s="21" customFormat="1" ht="30.75" customHeight="1" thickBot="1">
      <c r="A849" s="125">
        <v>777</v>
      </c>
      <c r="B849" s="126"/>
      <c r="C849" s="170" t="s">
        <v>1097</v>
      </c>
      <c r="D849" s="128" t="s">
        <v>20</v>
      </c>
      <c r="E849" s="128">
        <v>2200</v>
      </c>
      <c r="F849" s="129">
        <f>E849*0.8</f>
        <v>1760</v>
      </c>
      <c r="G849" s="41">
        <v>2860</v>
      </c>
      <c r="H849" s="53">
        <v>2750</v>
      </c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</row>
    <row r="850" spans="1:22" s="21" customFormat="1" ht="30.75" customHeight="1" thickBot="1">
      <c r="A850" s="125">
        <v>778</v>
      </c>
      <c r="B850" s="126"/>
      <c r="C850" s="170" t="s">
        <v>1098</v>
      </c>
      <c r="D850" s="128" t="s">
        <v>20</v>
      </c>
      <c r="E850" s="128">
        <v>2200</v>
      </c>
      <c r="F850" s="129">
        <f>E850*0.8</f>
        <v>1760</v>
      </c>
      <c r="G850" s="41">
        <v>2860</v>
      </c>
      <c r="H850" s="53">
        <v>2750</v>
      </c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</row>
    <row r="851" spans="1:22" s="21" customFormat="1" ht="30.75" customHeight="1" thickBot="1">
      <c r="A851" s="125">
        <v>779</v>
      </c>
      <c r="B851" s="126"/>
      <c r="C851" s="170" t="s">
        <v>1099</v>
      </c>
      <c r="D851" s="128" t="s">
        <v>20</v>
      </c>
      <c r="E851" s="128">
        <v>2500</v>
      </c>
      <c r="F851" s="129">
        <f>E851*0.8</f>
        <v>2000</v>
      </c>
      <c r="G851" s="41">
        <v>3250</v>
      </c>
      <c r="H851" s="53">
        <v>3125</v>
      </c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</row>
    <row r="852" spans="1:22" s="21" customFormat="1" ht="30.75" customHeight="1" thickBot="1">
      <c r="A852" s="125">
        <v>780</v>
      </c>
      <c r="B852" s="126"/>
      <c r="C852" s="170" t="s">
        <v>1100</v>
      </c>
      <c r="D852" s="128" t="s">
        <v>20</v>
      </c>
      <c r="E852" s="128">
        <v>2100</v>
      </c>
      <c r="F852" s="129">
        <f>E852*80%</f>
        <v>1680</v>
      </c>
      <c r="G852" s="41">
        <v>2730</v>
      </c>
      <c r="H852" s="53">
        <v>2625</v>
      </c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</row>
    <row r="853" spans="1:22" s="21" customFormat="1" ht="30.75" customHeight="1" thickBot="1">
      <c r="A853" s="125">
        <v>781</v>
      </c>
      <c r="B853" s="126"/>
      <c r="C853" s="170" t="s">
        <v>1101</v>
      </c>
      <c r="D853" s="128" t="s">
        <v>20</v>
      </c>
      <c r="E853" s="128">
        <v>3200</v>
      </c>
      <c r="F853" s="129">
        <f>E853*80%</f>
        <v>2560</v>
      </c>
      <c r="G853" s="41">
        <v>4160</v>
      </c>
      <c r="H853" s="53">
        <v>4000</v>
      </c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</row>
    <row r="854" spans="1:22" s="21" customFormat="1" ht="30.75" customHeight="1" thickBot="1">
      <c r="A854" s="125">
        <v>782</v>
      </c>
      <c r="B854" s="126"/>
      <c r="C854" s="170" t="s">
        <v>1102</v>
      </c>
      <c r="D854" s="128" t="s">
        <v>20</v>
      </c>
      <c r="E854" s="128">
        <v>6500</v>
      </c>
      <c r="F854" s="129">
        <f>E854*80%</f>
        <v>5200</v>
      </c>
      <c r="G854" s="41">
        <v>8450</v>
      </c>
      <c r="H854" s="53">
        <v>8125</v>
      </c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</row>
    <row r="855" spans="1:22" s="21" customFormat="1" ht="30.75" customHeight="1" thickBot="1">
      <c r="A855" s="125">
        <v>783</v>
      </c>
      <c r="B855" s="126"/>
      <c r="C855" s="170" t="s">
        <v>1103</v>
      </c>
      <c r="D855" s="128" t="s">
        <v>20</v>
      </c>
      <c r="E855" s="128">
        <v>3000</v>
      </c>
      <c r="F855" s="129">
        <f aca="true" t="shared" si="36" ref="F855:F863">E855*80%</f>
        <v>2400</v>
      </c>
      <c r="G855" s="41">
        <v>3900</v>
      </c>
      <c r="H855" s="53">
        <v>3750</v>
      </c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</row>
    <row r="856" spans="1:22" s="21" customFormat="1" ht="30.75" customHeight="1" thickBot="1">
      <c r="A856" s="125">
        <v>784</v>
      </c>
      <c r="B856" s="126"/>
      <c r="C856" s="170" t="s">
        <v>1104</v>
      </c>
      <c r="D856" s="128" t="s">
        <v>20</v>
      </c>
      <c r="E856" s="128">
        <v>3000</v>
      </c>
      <c r="F856" s="129">
        <f t="shared" si="36"/>
        <v>2400</v>
      </c>
      <c r="G856" s="41">
        <v>3900</v>
      </c>
      <c r="H856" s="53">
        <v>3750</v>
      </c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</row>
    <row r="857" spans="1:22" s="21" customFormat="1" ht="24.75" customHeight="1" thickBot="1">
      <c r="A857" s="125">
        <v>785</v>
      </c>
      <c r="B857" s="126"/>
      <c r="C857" s="170" t="s">
        <v>1105</v>
      </c>
      <c r="D857" s="128" t="s">
        <v>20</v>
      </c>
      <c r="E857" s="128">
        <v>3500</v>
      </c>
      <c r="F857" s="129">
        <f t="shared" si="36"/>
        <v>2800</v>
      </c>
      <c r="G857" s="41">
        <v>4550</v>
      </c>
      <c r="H857" s="53">
        <v>4375</v>
      </c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</row>
    <row r="858" spans="1:8" s="43" customFormat="1" ht="24.75" customHeight="1" thickBot="1">
      <c r="A858" s="125">
        <v>786</v>
      </c>
      <c r="B858" s="126"/>
      <c r="C858" s="170" t="s">
        <v>1106</v>
      </c>
      <c r="D858" s="128" t="s">
        <v>20</v>
      </c>
      <c r="E858" s="128">
        <v>3000</v>
      </c>
      <c r="F858" s="129">
        <f t="shared" si="36"/>
        <v>2400</v>
      </c>
      <c r="G858" s="41">
        <v>3900</v>
      </c>
      <c r="H858" s="53">
        <v>3750</v>
      </c>
    </row>
    <row r="859" spans="1:22" s="21" customFormat="1" ht="30.75" customHeight="1" thickBot="1">
      <c r="A859" s="125">
        <v>787</v>
      </c>
      <c r="B859" s="126"/>
      <c r="C859" s="170" t="s">
        <v>1107</v>
      </c>
      <c r="D859" s="128" t="s">
        <v>20</v>
      </c>
      <c r="E859" s="128">
        <v>4000</v>
      </c>
      <c r="F859" s="129">
        <f t="shared" si="36"/>
        <v>3200</v>
      </c>
      <c r="G859" s="41">
        <v>5200</v>
      </c>
      <c r="H859" s="53">
        <v>5000</v>
      </c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</row>
    <row r="860" spans="1:22" s="21" customFormat="1" ht="30.75" customHeight="1" thickBot="1">
      <c r="A860" s="125">
        <v>788</v>
      </c>
      <c r="B860" s="126"/>
      <c r="C860" s="170" t="s">
        <v>1108</v>
      </c>
      <c r="D860" s="128" t="s">
        <v>20</v>
      </c>
      <c r="E860" s="128">
        <v>3500</v>
      </c>
      <c r="F860" s="129">
        <f t="shared" si="36"/>
        <v>2800</v>
      </c>
      <c r="G860" s="41">
        <v>4550</v>
      </c>
      <c r="H860" s="53">
        <v>4375</v>
      </c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</row>
    <row r="861" spans="1:22" s="21" customFormat="1" ht="30.75" customHeight="1" thickBot="1">
      <c r="A861" s="125">
        <v>789</v>
      </c>
      <c r="B861" s="126"/>
      <c r="C861" s="170" t="s">
        <v>1109</v>
      </c>
      <c r="D861" s="128" t="s">
        <v>20</v>
      </c>
      <c r="E861" s="128">
        <v>3500</v>
      </c>
      <c r="F861" s="129">
        <f t="shared" si="36"/>
        <v>2800</v>
      </c>
      <c r="G861" s="41">
        <v>4550</v>
      </c>
      <c r="H861" s="53">
        <v>4375</v>
      </c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</row>
    <row r="862" spans="1:22" s="21" customFormat="1" ht="30.75" customHeight="1" thickBot="1">
      <c r="A862" s="125">
        <v>790</v>
      </c>
      <c r="B862" s="126"/>
      <c r="C862" s="170" t="s">
        <v>1110</v>
      </c>
      <c r="D862" s="128" t="s">
        <v>20</v>
      </c>
      <c r="E862" s="128">
        <v>4000</v>
      </c>
      <c r="F862" s="129">
        <f t="shared" si="36"/>
        <v>3200</v>
      </c>
      <c r="G862" s="41">
        <v>5200</v>
      </c>
      <c r="H862" s="53">
        <v>5000</v>
      </c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</row>
    <row r="863" spans="1:22" s="21" customFormat="1" ht="30.75" customHeight="1" thickBot="1">
      <c r="A863" s="125">
        <v>791</v>
      </c>
      <c r="B863" s="126"/>
      <c r="C863" s="170" t="s">
        <v>1111</v>
      </c>
      <c r="D863" s="128" t="s">
        <v>20</v>
      </c>
      <c r="E863" s="128">
        <v>3000</v>
      </c>
      <c r="F863" s="129">
        <f t="shared" si="36"/>
        <v>2400</v>
      </c>
      <c r="G863" s="41">
        <v>3900</v>
      </c>
      <c r="H863" s="53">
        <v>3750</v>
      </c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</row>
    <row r="864" spans="1:22" s="21" customFormat="1" ht="32.25" customHeight="1" thickBot="1">
      <c r="A864" s="244" t="s">
        <v>896</v>
      </c>
      <c r="B864" s="245"/>
      <c r="C864" s="245"/>
      <c r="D864" s="245"/>
      <c r="E864" s="245"/>
      <c r="F864" s="245"/>
      <c r="G864" s="245"/>
      <c r="H864" s="24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</row>
    <row r="865" spans="1:22" s="21" customFormat="1" ht="33.75" customHeight="1" thickBot="1">
      <c r="A865" s="136">
        <v>792</v>
      </c>
      <c r="B865" s="137"/>
      <c r="C865" s="162" t="s">
        <v>540</v>
      </c>
      <c r="D865" s="137" t="s">
        <v>20</v>
      </c>
      <c r="E865" s="128">
        <v>1500</v>
      </c>
      <c r="F865" s="129">
        <f>E865</f>
        <v>1500</v>
      </c>
      <c r="G865" s="41">
        <v>1950</v>
      </c>
      <c r="H865" s="53">
        <v>1875</v>
      </c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</row>
    <row r="866" spans="1:22" s="21" customFormat="1" ht="24.75" customHeight="1" thickBot="1">
      <c r="A866" s="136">
        <v>793</v>
      </c>
      <c r="B866" s="137"/>
      <c r="C866" s="142" t="s">
        <v>314</v>
      </c>
      <c r="D866" s="137" t="s">
        <v>20</v>
      </c>
      <c r="E866" s="128">
        <v>910</v>
      </c>
      <c r="F866" s="129">
        <f>E866</f>
        <v>910</v>
      </c>
      <c r="G866" s="41">
        <v>1183</v>
      </c>
      <c r="H866" s="53">
        <v>1137.5</v>
      </c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</row>
    <row r="867" spans="1:22" s="21" customFormat="1" ht="27" customHeight="1" thickBot="1">
      <c r="A867" s="136">
        <v>794</v>
      </c>
      <c r="B867" s="137"/>
      <c r="C867" s="127" t="s">
        <v>315</v>
      </c>
      <c r="D867" s="137" t="s">
        <v>20</v>
      </c>
      <c r="E867" s="128">
        <v>4760</v>
      </c>
      <c r="F867" s="129">
        <f>E867</f>
        <v>4760</v>
      </c>
      <c r="G867" s="41">
        <v>6188</v>
      </c>
      <c r="H867" s="53">
        <v>5950</v>
      </c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</row>
    <row r="868" spans="1:22" s="21" customFormat="1" ht="30" customHeight="1" thickBot="1">
      <c r="A868" s="244" t="s">
        <v>903</v>
      </c>
      <c r="B868" s="245"/>
      <c r="C868" s="245"/>
      <c r="D868" s="245"/>
      <c r="E868" s="245"/>
      <c r="F868" s="245"/>
      <c r="G868" s="245"/>
      <c r="H868" s="24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</row>
    <row r="869" spans="1:22" s="21" customFormat="1" ht="38.25" customHeight="1" thickBot="1">
      <c r="A869" s="136">
        <v>795</v>
      </c>
      <c r="B869" s="137"/>
      <c r="C869" s="170" t="s">
        <v>711</v>
      </c>
      <c r="D869" s="137" t="s">
        <v>35</v>
      </c>
      <c r="E869" s="149">
        <v>19999.571526211006</v>
      </c>
      <c r="F869" s="129">
        <f aca="true" t="shared" si="37" ref="F869:F932">E869</f>
        <v>19999.571526211006</v>
      </c>
      <c r="G869" s="41">
        <v>26000</v>
      </c>
      <c r="H869" s="53">
        <v>25000</v>
      </c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</row>
    <row r="870" spans="1:22" s="21" customFormat="1" ht="24.75" customHeight="1" thickBot="1">
      <c r="A870" s="136">
        <v>796</v>
      </c>
      <c r="B870" s="137"/>
      <c r="C870" s="170" t="s">
        <v>109</v>
      </c>
      <c r="D870" s="137" t="s">
        <v>35</v>
      </c>
      <c r="E870" s="149">
        <v>7500.450023999499</v>
      </c>
      <c r="F870" s="129">
        <f t="shared" si="37"/>
        <v>7500.450023999499</v>
      </c>
      <c r="G870" s="41">
        <v>9750</v>
      </c>
      <c r="H870" s="53">
        <v>9375</v>
      </c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</row>
    <row r="871" spans="1:22" s="21" customFormat="1" ht="24.75" customHeight="1" thickBot="1">
      <c r="A871" s="136">
        <v>797</v>
      </c>
      <c r="B871" s="137"/>
      <c r="C871" s="170" t="s">
        <v>316</v>
      </c>
      <c r="D871" s="137" t="s">
        <v>35</v>
      </c>
      <c r="E871" s="149">
        <v>57000.443937399454</v>
      </c>
      <c r="F871" s="129">
        <f t="shared" si="37"/>
        <v>57000.443937399454</v>
      </c>
      <c r="G871" s="41">
        <v>74100</v>
      </c>
      <c r="H871" s="53">
        <v>71250</v>
      </c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</row>
    <row r="872" spans="1:22" s="21" customFormat="1" ht="24.75" customHeight="1" thickBot="1">
      <c r="A872" s="136">
        <v>798</v>
      </c>
      <c r="B872" s="137"/>
      <c r="C872" s="170" t="s">
        <v>712</v>
      </c>
      <c r="D872" s="137" t="s">
        <v>35</v>
      </c>
      <c r="E872" s="149">
        <v>54499.77979842887</v>
      </c>
      <c r="F872" s="129">
        <f t="shared" si="37"/>
        <v>54499.77979842887</v>
      </c>
      <c r="G872" s="41">
        <v>70849.71373795753</v>
      </c>
      <c r="H872" s="53">
        <v>68125</v>
      </c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</row>
    <row r="873" spans="1:22" s="21" customFormat="1" ht="35.25" customHeight="1" thickBot="1">
      <c r="A873" s="136">
        <v>799</v>
      </c>
      <c r="B873" s="137"/>
      <c r="C873" s="170" t="s">
        <v>317</v>
      </c>
      <c r="D873" s="137" t="s">
        <v>35</v>
      </c>
      <c r="E873" s="149">
        <v>50000.12166658288</v>
      </c>
      <c r="F873" s="129">
        <f t="shared" si="37"/>
        <v>50000.12166658288</v>
      </c>
      <c r="G873" s="41">
        <v>65000.158166557754</v>
      </c>
      <c r="H873" s="53">
        <v>62500</v>
      </c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</row>
    <row r="874" spans="1:22" s="21" customFormat="1" ht="27" customHeight="1" thickBot="1">
      <c r="A874" s="136">
        <v>800</v>
      </c>
      <c r="B874" s="137"/>
      <c r="C874" s="170" t="s">
        <v>713</v>
      </c>
      <c r="D874" s="137" t="s">
        <v>35</v>
      </c>
      <c r="E874" s="149">
        <v>21999.74111754352</v>
      </c>
      <c r="F874" s="129">
        <f t="shared" si="37"/>
        <v>21999.74111754352</v>
      </c>
      <c r="G874" s="41">
        <v>28599.663452806577</v>
      </c>
      <c r="H874" s="53">
        <v>27500</v>
      </c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</row>
    <row r="875" spans="1:22" s="21" customFormat="1" ht="29.25" customHeight="1" thickBot="1">
      <c r="A875" s="136">
        <v>801</v>
      </c>
      <c r="B875" s="137"/>
      <c r="C875" s="170" t="s">
        <v>714</v>
      </c>
      <c r="D875" s="137" t="s">
        <v>35</v>
      </c>
      <c r="E875" s="149">
        <v>9999.689876999437</v>
      </c>
      <c r="F875" s="171">
        <f t="shared" si="37"/>
        <v>9999.689876999437</v>
      </c>
      <c r="G875" s="41">
        <v>12999.596840099268</v>
      </c>
      <c r="H875" s="53">
        <v>12499.612346249296</v>
      </c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</row>
    <row r="876" spans="1:22" s="21" customFormat="1" ht="34.5" customHeight="1" thickBot="1">
      <c r="A876" s="136">
        <v>802</v>
      </c>
      <c r="B876" s="137"/>
      <c r="C876" s="170" t="s">
        <v>715</v>
      </c>
      <c r="D876" s="137" t="s">
        <v>35</v>
      </c>
      <c r="E876" s="149">
        <v>43999.53343082202</v>
      </c>
      <c r="F876" s="129">
        <f t="shared" si="37"/>
        <v>43999.53343082202</v>
      </c>
      <c r="G876" s="41">
        <v>57199.393460068626</v>
      </c>
      <c r="H876" s="53">
        <v>55000</v>
      </c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</row>
    <row r="877" spans="1:22" s="21" customFormat="1" ht="40.5" customHeight="1" thickBot="1">
      <c r="A877" s="136">
        <v>803</v>
      </c>
      <c r="B877" s="137"/>
      <c r="C877" s="170" t="s">
        <v>318</v>
      </c>
      <c r="D877" s="137" t="s">
        <v>35</v>
      </c>
      <c r="E877" s="149">
        <v>36999.82798633413</v>
      </c>
      <c r="F877" s="129">
        <f t="shared" si="37"/>
        <v>36999.82798633413</v>
      </c>
      <c r="G877" s="41">
        <v>48099.77638223437</v>
      </c>
      <c r="H877" s="53">
        <v>46249.78498291766</v>
      </c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</row>
    <row r="878" spans="1:22" s="21" customFormat="1" ht="34.5" customHeight="1" thickBot="1">
      <c r="A878" s="136">
        <v>804</v>
      </c>
      <c r="B878" s="137"/>
      <c r="C878" s="170" t="s">
        <v>319</v>
      </c>
      <c r="D878" s="137" t="s">
        <v>35</v>
      </c>
      <c r="E878" s="149">
        <v>15999.875802781611</v>
      </c>
      <c r="F878" s="129">
        <f t="shared" si="37"/>
        <v>15999.875802781611</v>
      </c>
      <c r="G878" s="41">
        <v>20799.838543616093</v>
      </c>
      <c r="H878" s="53">
        <v>19999.844753477013</v>
      </c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</row>
    <row r="879" spans="1:22" s="21" customFormat="1" ht="33.75" customHeight="1" thickBot="1">
      <c r="A879" s="136">
        <v>805</v>
      </c>
      <c r="B879" s="137"/>
      <c r="C879" s="170" t="s">
        <v>320</v>
      </c>
      <c r="D879" s="137" t="s">
        <v>35</v>
      </c>
      <c r="E879" s="149">
        <v>15999.523430365345</v>
      </c>
      <c r="F879" s="129">
        <f t="shared" si="37"/>
        <v>15999.523430365345</v>
      </c>
      <c r="G879" s="41">
        <v>20800</v>
      </c>
      <c r="H879" s="53">
        <v>20000</v>
      </c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</row>
    <row r="880" spans="1:22" s="21" customFormat="1" ht="29.25" customHeight="1" thickBot="1">
      <c r="A880" s="136">
        <v>806</v>
      </c>
      <c r="B880" s="137"/>
      <c r="C880" s="170" t="s">
        <v>716</v>
      </c>
      <c r="D880" s="137" t="s">
        <v>35</v>
      </c>
      <c r="E880" s="149">
        <v>42999.69341096088</v>
      </c>
      <c r="F880" s="129">
        <f t="shared" si="37"/>
        <v>42999.69341096088</v>
      </c>
      <c r="G880" s="41">
        <v>55899.60143424914</v>
      </c>
      <c r="H880" s="53">
        <v>53749.616763701095</v>
      </c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</row>
    <row r="881" spans="1:22" s="21" customFormat="1" ht="36" customHeight="1" thickBot="1">
      <c r="A881" s="136">
        <v>807</v>
      </c>
      <c r="B881" s="137"/>
      <c r="C881" s="170" t="s">
        <v>717</v>
      </c>
      <c r="D881" s="137" t="s">
        <v>35</v>
      </c>
      <c r="E881" s="149">
        <v>140999.8297625063</v>
      </c>
      <c r="F881" s="129">
        <f t="shared" si="37"/>
        <v>140999.8297625063</v>
      </c>
      <c r="G881" s="41">
        <v>183299.7786912582</v>
      </c>
      <c r="H881" s="53">
        <v>176249.78720313287</v>
      </c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</row>
    <row r="882" spans="1:22" s="21" customFormat="1" ht="36" customHeight="1" thickBot="1">
      <c r="A882" s="136">
        <v>808</v>
      </c>
      <c r="B882" s="137"/>
      <c r="C882" s="170" t="s">
        <v>718</v>
      </c>
      <c r="D882" s="137" t="s">
        <v>35</v>
      </c>
      <c r="E882" s="149">
        <v>79999.68513868707</v>
      </c>
      <c r="F882" s="129">
        <f t="shared" si="37"/>
        <v>79999.68513868707</v>
      </c>
      <c r="G882" s="41">
        <v>103999.5906802932</v>
      </c>
      <c r="H882" s="53">
        <v>99999.60642335884</v>
      </c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</row>
    <row r="883" spans="1:22" s="21" customFormat="1" ht="28.5" customHeight="1" thickBot="1">
      <c r="A883" s="136">
        <v>809</v>
      </c>
      <c r="B883" s="137"/>
      <c r="C883" s="170" t="s">
        <v>321</v>
      </c>
      <c r="D883" s="137" t="s">
        <v>35</v>
      </c>
      <c r="E883" s="149">
        <v>94999.68368313476</v>
      </c>
      <c r="F883" s="129">
        <f t="shared" si="37"/>
        <v>94999.68368313476</v>
      </c>
      <c r="G883" s="41">
        <v>123499.5887880752</v>
      </c>
      <c r="H883" s="53">
        <v>118749.60460391844</v>
      </c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</row>
    <row r="884" spans="1:22" s="21" customFormat="1" ht="36" customHeight="1" thickBot="1">
      <c r="A884" s="136">
        <v>810</v>
      </c>
      <c r="B884" s="137"/>
      <c r="C884" s="170" t="s">
        <v>322</v>
      </c>
      <c r="D884" s="137" t="s">
        <v>35</v>
      </c>
      <c r="E884" s="149">
        <v>158000.06699981415</v>
      </c>
      <c r="F884" s="129">
        <f t="shared" si="37"/>
        <v>158000.06699981415</v>
      </c>
      <c r="G884" s="41">
        <v>205400.0870997584</v>
      </c>
      <c r="H884" s="53">
        <v>197500.08374976768</v>
      </c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</row>
    <row r="885" spans="1:22" s="21" customFormat="1" ht="35.25" customHeight="1" thickBot="1">
      <c r="A885" s="136">
        <v>811</v>
      </c>
      <c r="B885" s="137"/>
      <c r="C885" s="170" t="s">
        <v>323</v>
      </c>
      <c r="D885" s="137" t="s">
        <v>35</v>
      </c>
      <c r="E885" s="149">
        <v>30999.628105750795</v>
      </c>
      <c r="F885" s="129">
        <f t="shared" si="37"/>
        <v>30999.628105750795</v>
      </c>
      <c r="G885" s="41">
        <v>40299.51653747603</v>
      </c>
      <c r="H885" s="53">
        <v>38749.535132188495</v>
      </c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</row>
    <row r="886" spans="1:22" s="21" customFormat="1" ht="33" customHeight="1" thickBot="1">
      <c r="A886" s="136">
        <v>812</v>
      </c>
      <c r="B886" s="137"/>
      <c r="C886" s="170" t="s">
        <v>719</v>
      </c>
      <c r="D886" s="137" t="s">
        <v>35</v>
      </c>
      <c r="E886" s="149">
        <v>110000.36328313476</v>
      </c>
      <c r="F886" s="129">
        <f t="shared" si="37"/>
        <v>110000.36328313476</v>
      </c>
      <c r="G886" s="41">
        <v>143000.4722680752</v>
      </c>
      <c r="H886" s="53">
        <v>137500.45410391846</v>
      </c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</row>
    <row r="887" spans="1:22" s="21" customFormat="1" ht="36" customHeight="1" thickBot="1">
      <c r="A887" s="136">
        <v>813</v>
      </c>
      <c r="B887" s="137"/>
      <c r="C887" s="170" t="s">
        <v>720</v>
      </c>
      <c r="D887" s="137" t="s">
        <v>35</v>
      </c>
      <c r="E887" s="149">
        <v>114999.58248313473</v>
      </c>
      <c r="F887" s="129">
        <f t="shared" si="37"/>
        <v>114999.58248313473</v>
      </c>
      <c r="G887" s="41">
        <v>149499.45722807516</v>
      </c>
      <c r="H887" s="53">
        <v>143750</v>
      </c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</row>
    <row r="888" spans="1:22" s="21" customFormat="1" ht="38.25" thickBot="1">
      <c r="A888" s="136">
        <v>814</v>
      </c>
      <c r="B888" s="137"/>
      <c r="C888" s="170" t="s">
        <v>721</v>
      </c>
      <c r="D888" s="137" t="s">
        <v>35</v>
      </c>
      <c r="E888" s="149">
        <v>147000.4981625063</v>
      </c>
      <c r="F888" s="129">
        <f t="shared" si="37"/>
        <v>147000.4981625063</v>
      </c>
      <c r="G888" s="41">
        <v>191100</v>
      </c>
      <c r="H888" s="53">
        <v>183750</v>
      </c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</row>
    <row r="889" spans="1:22" s="21" customFormat="1" ht="39" customHeight="1" thickBot="1">
      <c r="A889" s="136">
        <v>815</v>
      </c>
      <c r="B889" s="137"/>
      <c r="C889" s="170" t="s">
        <v>722</v>
      </c>
      <c r="D889" s="137" t="s">
        <v>35</v>
      </c>
      <c r="E889" s="149">
        <v>220000.18768234988</v>
      </c>
      <c r="F889" s="129">
        <f t="shared" si="37"/>
        <v>220000.18768234988</v>
      </c>
      <c r="G889" s="41">
        <v>286000.24398705486</v>
      </c>
      <c r="H889" s="53">
        <v>275000.23460293736</v>
      </c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</row>
    <row r="890" spans="1:22" s="21" customFormat="1" ht="38.25" customHeight="1" thickBot="1">
      <c r="A890" s="136">
        <v>816</v>
      </c>
      <c r="B890" s="137"/>
      <c r="C890" s="170" t="s">
        <v>723</v>
      </c>
      <c r="D890" s="137" t="s">
        <v>35</v>
      </c>
      <c r="E890" s="149">
        <v>150000.24494156893</v>
      </c>
      <c r="F890" s="129">
        <f t="shared" si="37"/>
        <v>150000.24494156893</v>
      </c>
      <c r="G890" s="41">
        <v>195000.3184240396</v>
      </c>
      <c r="H890" s="53">
        <v>187500.30617696117</v>
      </c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</row>
    <row r="891" spans="1:22" s="21" customFormat="1" ht="36" customHeight="1" thickBot="1">
      <c r="A891" s="136">
        <v>817</v>
      </c>
      <c r="B891" s="137"/>
      <c r="C891" s="170" t="s">
        <v>724</v>
      </c>
      <c r="D891" s="137" t="s">
        <v>35</v>
      </c>
      <c r="E891" s="149">
        <v>140999.9645442774</v>
      </c>
      <c r="F891" s="129">
        <f t="shared" si="37"/>
        <v>140999.9645442774</v>
      </c>
      <c r="G891" s="41">
        <v>183299.95390756064</v>
      </c>
      <c r="H891" s="53">
        <v>176249.95568034676</v>
      </c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</row>
    <row r="892" spans="1:22" s="21" customFormat="1" ht="36" customHeight="1" thickBot="1">
      <c r="A892" s="136">
        <v>818</v>
      </c>
      <c r="B892" s="137"/>
      <c r="C892" s="170" t="s">
        <v>725</v>
      </c>
      <c r="D892" s="137" t="s">
        <v>35</v>
      </c>
      <c r="E892" s="149">
        <v>14499.675555993297</v>
      </c>
      <c r="F892" s="129">
        <f t="shared" si="37"/>
        <v>14499.675555993297</v>
      </c>
      <c r="G892" s="41">
        <v>18849.578222791286</v>
      </c>
      <c r="H892" s="53">
        <v>18124.59444499162</v>
      </c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</row>
    <row r="893" spans="1:22" s="21" customFormat="1" ht="38.25" customHeight="1" thickBot="1">
      <c r="A893" s="136">
        <v>819</v>
      </c>
      <c r="B893" s="137"/>
      <c r="C893" s="170" t="s">
        <v>726</v>
      </c>
      <c r="D893" s="137" t="s">
        <v>35</v>
      </c>
      <c r="E893" s="149">
        <v>27999.886750436646</v>
      </c>
      <c r="F893" s="129">
        <f t="shared" si="37"/>
        <v>27999.886750436646</v>
      </c>
      <c r="G893" s="41">
        <v>36399.85277556764</v>
      </c>
      <c r="H893" s="53">
        <v>34999.858438045805</v>
      </c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</row>
    <row r="894" spans="1:22" s="21" customFormat="1" ht="28.5" customHeight="1" thickBot="1">
      <c r="A894" s="136">
        <v>820</v>
      </c>
      <c r="B894" s="137"/>
      <c r="C894" s="170" t="s">
        <v>727</v>
      </c>
      <c r="D894" s="137" t="s">
        <v>35</v>
      </c>
      <c r="E894" s="149">
        <v>9000.297945666061</v>
      </c>
      <c r="F894" s="129">
        <f t="shared" si="37"/>
        <v>9000.297945666061</v>
      </c>
      <c r="G894" s="41">
        <v>11700.38732936588</v>
      </c>
      <c r="H894" s="53">
        <v>11250.372432082577</v>
      </c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</row>
    <row r="895" spans="1:22" s="21" customFormat="1" ht="41.25" customHeight="1" thickBot="1">
      <c r="A895" s="136">
        <v>821</v>
      </c>
      <c r="B895" s="137"/>
      <c r="C895" s="170" t="s">
        <v>728</v>
      </c>
      <c r="D895" s="137" t="s">
        <v>35</v>
      </c>
      <c r="E895" s="149">
        <v>30000.41841365709</v>
      </c>
      <c r="F895" s="129">
        <f t="shared" si="37"/>
        <v>30000.41841365709</v>
      </c>
      <c r="G895" s="41">
        <v>39000</v>
      </c>
      <c r="H895" s="53">
        <v>37500</v>
      </c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</row>
    <row r="896" spans="1:22" s="21" customFormat="1" ht="25.5" customHeight="1" thickBot="1">
      <c r="A896" s="136">
        <v>822</v>
      </c>
      <c r="B896" s="137"/>
      <c r="C896" s="170" t="s">
        <v>729</v>
      </c>
      <c r="D896" s="137" t="s">
        <v>35</v>
      </c>
      <c r="E896" s="149">
        <v>86999.6643733634</v>
      </c>
      <c r="F896" s="129">
        <f t="shared" si="37"/>
        <v>86999.6643733634</v>
      </c>
      <c r="G896" s="41">
        <v>113099.56368537241</v>
      </c>
      <c r="H896" s="53">
        <v>108749.58046670424</v>
      </c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</row>
    <row r="897" spans="1:22" s="21" customFormat="1" ht="27.75" customHeight="1" thickBot="1">
      <c r="A897" s="136">
        <v>823</v>
      </c>
      <c r="B897" s="137"/>
      <c r="C897" s="170" t="s">
        <v>730</v>
      </c>
      <c r="D897" s="137" t="s">
        <v>35</v>
      </c>
      <c r="E897" s="149">
        <v>54999.62343128877</v>
      </c>
      <c r="F897" s="129">
        <f t="shared" si="37"/>
        <v>54999.62343128877</v>
      </c>
      <c r="G897" s="41">
        <v>71499.5104606754</v>
      </c>
      <c r="H897" s="53">
        <v>68749.52928911096</v>
      </c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</row>
    <row r="898" spans="1:22" s="21" customFormat="1" ht="24.75" customHeight="1" thickBot="1">
      <c r="A898" s="136">
        <v>824</v>
      </c>
      <c r="B898" s="137"/>
      <c r="C898" s="170" t="s">
        <v>731</v>
      </c>
      <c r="D898" s="137" t="s">
        <v>35</v>
      </c>
      <c r="E898" s="149">
        <v>84000.00849544747</v>
      </c>
      <c r="F898" s="129">
        <f t="shared" si="37"/>
        <v>84000.00849544747</v>
      </c>
      <c r="G898" s="41">
        <v>109200.01104408172</v>
      </c>
      <c r="H898" s="53">
        <v>105000.01061930934</v>
      </c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</row>
    <row r="899" spans="1:22" s="21" customFormat="1" ht="24.75" customHeight="1" thickBot="1">
      <c r="A899" s="136">
        <v>825</v>
      </c>
      <c r="B899" s="137"/>
      <c r="C899" s="170" t="s">
        <v>732</v>
      </c>
      <c r="D899" s="137" t="s">
        <v>35</v>
      </c>
      <c r="E899" s="149">
        <v>73000.20314693818</v>
      </c>
      <c r="F899" s="129">
        <f t="shared" si="37"/>
        <v>73000.20314693818</v>
      </c>
      <c r="G899" s="41">
        <v>94900.26409101964</v>
      </c>
      <c r="H899" s="53">
        <v>91250.25393367272</v>
      </c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</row>
    <row r="900" spans="1:22" s="21" customFormat="1" ht="24.75" customHeight="1" thickBot="1">
      <c r="A900" s="136">
        <v>826</v>
      </c>
      <c r="B900" s="137"/>
      <c r="C900" s="170" t="s">
        <v>324</v>
      </c>
      <c r="D900" s="132" t="s">
        <v>35</v>
      </c>
      <c r="E900" s="149">
        <v>30000.308413657094</v>
      </c>
      <c r="F900" s="129">
        <f t="shared" si="37"/>
        <v>30000.308413657094</v>
      </c>
      <c r="G900" s="41">
        <v>39000.400937754224</v>
      </c>
      <c r="H900" s="53">
        <v>37500.385517071365</v>
      </c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</row>
    <row r="901" spans="1:22" s="16" customFormat="1" ht="24.75" customHeight="1" thickBot="1">
      <c r="A901" s="136">
        <v>827</v>
      </c>
      <c r="B901" s="137"/>
      <c r="C901" s="170" t="s">
        <v>325</v>
      </c>
      <c r="D901" s="137" t="s">
        <v>35</v>
      </c>
      <c r="E901" s="149">
        <v>90000.09128368276</v>
      </c>
      <c r="F901" s="129">
        <f t="shared" si="37"/>
        <v>90000.09128368276</v>
      </c>
      <c r="G901" s="41">
        <v>117000.11866878759</v>
      </c>
      <c r="H901" s="53">
        <v>112500.11410460345</v>
      </c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s="16" customFormat="1" ht="30.75" customHeight="1" thickBot="1">
      <c r="A902" s="136">
        <v>828</v>
      </c>
      <c r="B902" s="137"/>
      <c r="C902" s="170" t="s">
        <v>326</v>
      </c>
      <c r="D902" s="137" t="s">
        <v>35</v>
      </c>
      <c r="E902" s="149">
        <v>39999.65138627293</v>
      </c>
      <c r="F902" s="129">
        <f t="shared" si="37"/>
        <v>39999.65138627293</v>
      </c>
      <c r="G902" s="41">
        <v>51999.546802154815</v>
      </c>
      <c r="H902" s="53">
        <v>49999.56423284116</v>
      </c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s="16" customFormat="1" ht="30.75" customHeight="1" thickBot="1">
      <c r="A903" s="136">
        <v>829</v>
      </c>
      <c r="B903" s="137"/>
      <c r="C903" s="170" t="s">
        <v>327</v>
      </c>
      <c r="D903" s="137" t="s">
        <v>35</v>
      </c>
      <c r="E903" s="149">
        <v>21000.456685750796</v>
      </c>
      <c r="F903" s="129">
        <f t="shared" si="37"/>
        <v>21000.456685750796</v>
      </c>
      <c r="G903" s="41">
        <v>27300</v>
      </c>
      <c r="H903" s="53">
        <v>26250</v>
      </c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s="16" customFormat="1" ht="30.75" customHeight="1" thickBot="1">
      <c r="A904" s="136">
        <v>830</v>
      </c>
      <c r="B904" s="137"/>
      <c r="C904" s="170" t="s">
        <v>328</v>
      </c>
      <c r="D904" s="137" t="s">
        <v>35</v>
      </c>
      <c r="E904" s="149">
        <v>20999.564685750796</v>
      </c>
      <c r="F904" s="129">
        <f t="shared" si="37"/>
        <v>20999.564685750796</v>
      </c>
      <c r="G904" s="41">
        <v>27299.434091476036</v>
      </c>
      <c r="H904" s="53">
        <v>26250</v>
      </c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s="16" customFormat="1" ht="30.75" customHeight="1" thickBot="1">
      <c r="A905" s="136">
        <v>831</v>
      </c>
      <c r="B905" s="137"/>
      <c r="C905" s="170" t="s">
        <v>329</v>
      </c>
      <c r="D905" s="137" t="s">
        <v>35</v>
      </c>
      <c r="E905" s="149">
        <v>20000.32371760684</v>
      </c>
      <c r="F905" s="129">
        <f t="shared" si="37"/>
        <v>20000.32371760684</v>
      </c>
      <c r="G905" s="41">
        <v>26000.420832888893</v>
      </c>
      <c r="H905" s="53">
        <v>25000.40464700855</v>
      </c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s="16" customFormat="1" ht="30.75" customHeight="1" thickBot="1">
      <c r="A906" s="136">
        <v>832</v>
      </c>
      <c r="B906" s="137"/>
      <c r="C906" s="170" t="s">
        <v>733</v>
      </c>
      <c r="D906" s="137" t="s">
        <v>35</v>
      </c>
      <c r="E906" s="149">
        <v>20000.09166074074</v>
      </c>
      <c r="F906" s="129">
        <f t="shared" si="37"/>
        <v>20000.09166074074</v>
      </c>
      <c r="G906" s="41">
        <v>26000.119158962963</v>
      </c>
      <c r="H906" s="53">
        <v>25000.114575925927</v>
      </c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s="16" customFormat="1" ht="30.75" customHeight="1" thickBot="1">
      <c r="A907" s="136">
        <v>833</v>
      </c>
      <c r="B907" s="137"/>
      <c r="C907" s="170" t="s">
        <v>734</v>
      </c>
      <c r="D907" s="137" t="s">
        <v>35</v>
      </c>
      <c r="E907" s="149">
        <v>19999.752776211004</v>
      </c>
      <c r="F907" s="129">
        <f t="shared" si="37"/>
        <v>19999.752776211004</v>
      </c>
      <c r="G907" s="41">
        <v>25999.678609074304</v>
      </c>
      <c r="H907" s="53">
        <v>24999.690970263757</v>
      </c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s="16" customFormat="1" ht="30.75" customHeight="1" thickBot="1">
      <c r="A908" s="136">
        <v>834</v>
      </c>
      <c r="B908" s="137"/>
      <c r="C908" s="170" t="s">
        <v>735</v>
      </c>
      <c r="D908" s="137" t="s">
        <v>35</v>
      </c>
      <c r="E908" s="149">
        <v>56500.452787964896</v>
      </c>
      <c r="F908" s="129">
        <f t="shared" si="37"/>
        <v>56500.452787964896</v>
      </c>
      <c r="G908" s="41">
        <v>73450</v>
      </c>
      <c r="H908" s="53">
        <v>70625</v>
      </c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s="16" customFormat="1" ht="30.75" customHeight="1" thickBot="1">
      <c r="A909" s="136">
        <v>835</v>
      </c>
      <c r="B909" s="137"/>
      <c r="C909" s="170" t="s">
        <v>330</v>
      </c>
      <c r="D909" s="137" t="s">
        <v>35</v>
      </c>
      <c r="E909" s="149">
        <v>20000.335769964047</v>
      </c>
      <c r="F909" s="129">
        <f t="shared" si="37"/>
        <v>20000.335769964047</v>
      </c>
      <c r="G909" s="41">
        <v>26000.436500953263</v>
      </c>
      <c r="H909" s="53">
        <v>25000.41971245506</v>
      </c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s="16" customFormat="1" ht="30.75" customHeight="1" thickBot="1">
      <c r="A910" s="136">
        <v>836</v>
      </c>
      <c r="B910" s="137"/>
      <c r="C910" s="170" t="s">
        <v>331</v>
      </c>
      <c r="D910" s="137" t="s">
        <v>35</v>
      </c>
      <c r="E910" s="149">
        <v>190999.85373662392</v>
      </c>
      <c r="F910" s="129">
        <f t="shared" si="37"/>
        <v>190999.85373662392</v>
      </c>
      <c r="G910" s="41">
        <v>248299.8098576111</v>
      </c>
      <c r="H910" s="53">
        <v>238750</v>
      </c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s="16" customFormat="1" ht="30.75" customHeight="1" thickBot="1">
      <c r="A911" s="136">
        <v>837</v>
      </c>
      <c r="B911" s="137"/>
      <c r="C911" s="170" t="s">
        <v>332</v>
      </c>
      <c r="D911" s="137" t="s">
        <v>35</v>
      </c>
      <c r="E911" s="149">
        <v>85000.49139389799</v>
      </c>
      <c r="F911" s="129">
        <f t="shared" si="37"/>
        <v>85000.49139389799</v>
      </c>
      <c r="G911" s="41">
        <v>110500</v>
      </c>
      <c r="H911" s="53">
        <v>106250</v>
      </c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s="16" customFormat="1" ht="30.75" customHeight="1" thickBot="1">
      <c r="A912" s="136">
        <v>838</v>
      </c>
      <c r="B912" s="137"/>
      <c r="C912" s="170" t="s">
        <v>736</v>
      </c>
      <c r="D912" s="137" t="s">
        <v>35</v>
      </c>
      <c r="E912" s="149">
        <v>169999.51165725235</v>
      </c>
      <c r="F912" s="129">
        <f t="shared" si="37"/>
        <v>169999.51165725235</v>
      </c>
      <c r="G912" s="41">
        <v>221000</v>
      </c>
      <c r="H912" s="53">
        <v>212500</v>
      </c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s="16" customFormat="1" ht="30.75" customHeight="1" thickBot="1">
      <c r="A913" s="136">
        <v>839</v>
      </c>
      <c r="B913" s="137"/>
      <c r="C913" s="170" t="s">
        <v>333</v>
      </c>
      <c r="D913" s="137" t="s">
        <v>35</v>
      </c>
      <c r="E913" s="149">
        <v>89999.85419842887</v>
      </c>
      <c r="F913" s="129">
        <f t="shared" si="37"/>
        <v>89999.85419842887</v>
      </c>
      <c r="G913" s="41">
        <v>116999.81045795754</v>
      </c>
      <c r="H913" s="53">
        <v>112500</v>
      </c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s="16" customFormat="1" ht="30.75" customHeight="1" thickBot="1">
      <c r="A914" s="136">
        <v>840</v>
      </c>
      <c r="B914" s="137"/>
      <c r="C914" s="170" t="s">
        <v>334</v>
      </c>
      <c r="D914" s="137" t="s">
        <v>35</v>
      </c>
      <c r="E914" s="149">
        <v>87999.93009535676</v>
      </c>
      <c r="F914" s="129">
        <f t="shared" si="37"/>
        <v>87999.93009535676</v>
      </c>
      <c r="G914" s="41">
        <v>114399.9091239638</v>
      </c>
      <c r="H914" s="53">
        <v>110000</v>
      </c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s="16" customFormat="1" ht="30.75" customHeight="1" thickBot="1">
      <c r="A915" s="136">
        <v>841</v>
      </c>
      <c r="B915" s="137"/>
      <c r="C915" s="170" t="s">
        <v>335</v>
      </c>
      <c r="D915" s="137" t="s">
        <v>35</v>
      </c>
      <c r="E915" s="149">
        <v>96999.64937780041</v>
      </c>
      <c r="F915" s="129">
        <f t="shared" si="37"/>
        <v>96999.64937780041</v>
      </c>
      <c r="G915" s="41">
        <v>126099.54419114054</v>
      </c>
      <c r="H915" s="53">
        <v>121249.56172225051</v>
      </c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s="16" customFormat="1" ht="38.25" customHeight="1" thickBot="1">
      <c r="A916" s="136">
        <v>842</v>
      </c>
      <c r="B916" s="137"/>
      <c r="C916" s="170" t="s">
        <v>336</v>
      </c>
      <c r="D916" s="137" t="s">
        <v>35</v>
      </c>
      <c r="E916" s="149">
        <v>78000.47188368277</v>
      </c>
      <c r="F916" s="129">
        <f t="shared" si="37"/>
        <v>78000.47188368277</v>
      </c>
      <c r="G916" s="41">
        <v>101400</v>
      </c>
      <c r="H916" s="53">
        <v>97500</v>
      </c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s="16" customFormat="1" ht="30.75" customHeight="1" thickBot="1">
      <c r="A917" s="136">
        <v>843</v>
      </c>
      <c r="B917" s="137"/>
      <c r="C917" s="170" t="s">
        <v>337</v>
      </c>
      <c r="D917" s="137" t="s">
        <v>35</v>
      </c>
      <c r="E917" s="149">
        <v>149999.6211330213</v>
      </c>
      <c r="F917" s="129">
        <f t="shared" si="37"/>
        <v>149999.6211330213</v>
      </c>
      <c r="G917" s="41">
        <v>194999.5074729277</v>
      </c>
      <c r="H917" s="53">
        <v>187500</v>
      </c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s="16" customFormat="1" ht="32.25" customHeight="1" thickBot="1">
      <c r="A918" s="136">
        <v>844</v>
      </c>
      <c r="B918" s="137"/>
      <c r="C918" s="170" t="s">
        <v>338</v>
      </c>
      <c r="D918" s="137" t="s">
        <v>35</v>
      </c>
      <c r="E918" s="149">
        <v>394999.97214202385</v>
      </c>
      <c r="F918" s="129">
        <f t="shared" si="37"/>
        <v>394999.97214202385</v>
      </c>
      <c r="G918" s="41">
        <v>513499.96378463105</v>
      </c>
      <c r="H918" s="53">
        <v>493749.96517752984</v>
      </c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s="16" customFormat="1" ht="57" thickBot="1">
      <c r="A919" s="136">
        <v>845</v>
      </c>
      <c r="B919" s="137"/>
      <c r="C919" s="170" t="s">
        <v>737</v>
      </c>
      <c r="D919" s="137" t="s">
        <v>35</v>
      </c>
      <c r="E919" s="149">
        <v>200000.32520009117</v>
      </c>
      <c r="F919" s="129">
        <f t="shared" si="37"/>
        <v>200000.32520009117</v>
      </c>
      <c r="G919" s="41">
        <v>260000.42276011853</v>
      </c>
      <c r="H919" s="53">
        <v>250000.40650011395</v>
      </c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s="16" customFormat="1" ht="38.25" customHeight="1" thickBot="1">
      <c r="A920" s="136">
        <v>846</v>
      </c>
      <c r="B920" s="137"/>
      <c r="C920" s="170" t="s">
        <v>339</v>
      </c>
      <c r="D920" s="137" t="s">
        <v>35</v>
      </c>
      <c r="E920" s="149">
        <v>87000.35301897688</v>
      </c>
      <c r="F920" s="129">
        <f t="shared" si="37"/>
        <v>87000.35301897688</v>
      </c>
      <c r="G920" s="41">
        <v>113100.45892466995</v>
      </c>
      <c r="H920" s="53">
        <v>108750.4412737211</v>
      </c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s="16" customFormat="1" ht="25.5" customHeight="1" thickBot="1">
      <c r="A921" s="136">
        <v>847</v>
      </c>
      <c r="B921" s="137"/>
      <c r="C921" s="170" t="s">
        <v>340</v>
      </c>
      <c r="D921" s="137" t="s">
        <v>35</v>
      </c>
      <c r="E921" s="149">
        <v>115000.45049544747</v>
      </c>
      <c r="F921" s="129">
        <f t="shared" si="37"/>
        <v>115000.45049544747</v>
      </c>
      <c r="G921" s="41">
        <v>149500</v>
      </c>
      <c r="H921" s="53">
        <v>143750</v>
      </c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s="16" customFormat="1" ht="38.25" customHeight="1" thickBot="1">
      <c r="A922" s="136">
        <v>848</v>
      </c>
      <c r="B922" s="137"/>
      <c r="C922" s="170" t="s">
        <v>341</v>
      </c>
      <c r="D922" s="137" t="s">
        <v>35</v>
      </c>
      <c r="E922" s="149">
        <v>195000.1832960248</v>
      </c>
      <c r="F922" s="129">
        <f t="shared" si="37"/>
        <v>195000.1832960248</v>
      </c>
      <c r="G922" s="41">
        <v>253500.23828483224</v>
      </c>
      <c r="H922" s="53">
        <v>243750.229120031</v>
      </c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s="16" customFormat="1" ht="38.25" customHeight="1" thickBot="1">
      <c r="A923" s="136">
        <v>849</v>
      </c>
      <c r="B923" s="137"/>
      <c r="C923" s="170" t="s">
        <v>738</v>
      </c>
      <c r="D923" s="137" t="s">
        <v>35</v>
      </c>
      <c r="E923" s="149">
        <v>28999.950609548017</v>
      </c>
      <c r="F923" s="129">
        <f t="shared" si="37"/>
        <v>28999.950609548017</v>
      </c>
      <c r="G923" s="41">
        <v>37699.93579241243</v>
      </c>
      <c r="H923" s="53">
        <v>36249.93826193502</v>
      </c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s="16" customFormat="1" ht="38.25" customHeight="1" thickBot="1">
      <c r="A924" s="136">
        <v>850</v>
      </c>
      <c r="B924" s="137"/>
      <c r="C924" s="170" t="s">
        <v>739</v>
      </c>
      <c r="D924" s="137" t="s">
        <v>35</v>
      </c>
      <c r="E924" s="149">
        <v>80000.11673855949</v>
      </c>
      <c r="F924" s="129">
        <f t="shared" si="37"/>
        <v>80000.11673855949</v>
      </c>
      <c r="G924" s="41">
        <v>104000.15176012734</v>
      </c>
      <c r="H924" s="53">
        <v>100000.14592319936</v>
      </c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s="16" customFormat="1" ht="38.25" customHeight="1" thickBot="1">
      <c r="A925" s="136">
        <v>851</v>
      </c>
      <c r="B925" s="137"/>
      <c r="C925" s="170" t="s">
        <v>740</v>
      </c>
      <c r="D925" s="137" t="s">
        <v>35</v>
      </c>
      <c r="E925" s="149">
        <v>50000.457952860736</v>
      </c>
      <c r="F925" s="129">
        <f t="shared" si="37"/>
        <v>50000.457952860736</v>
      </c>
      <c r="G925" s="41">
        <v>65000</v>
      </c>
      <c r="H925" s="53">
        <v>62500</v>
      </c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s="16" customFormat="1" ht="38.25" customHeight="1" thickBot="1">
      <c r="A926" s="136">
        <v>852</v>
      </c>
      <c r="B926" s="137"/>
      <c r="C926" s="170" t="s">
        <v>741</v>
      </c>
      <c r="D926" s="137" t="s">
        <v>35</v>
      </c>
      <c r="E926" s="149">
        <v>34999.78521827918</v>
      </c>
      <c r="F926" s="129">
        <f t="shared" si="37"/>
        <v>34999.78521827918</v>
      </c>
      <c r="G926" s="41">
        <v>45499.72078376294</v>
      </c>
      <c r="H926" s="53">
        <v>43749.731522848975</v>
      </c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s="16" customFormat="1" ht="38.25" customHeight="1" thickBot="1">
      <c r="A927" s="136">
        <v>853</v>
      </c>
      <c r="B927" s="137"/>
      <c r="C927" s="170" t="s">
        <v>342</v>
      </c>
      <c r="D927" s="137" t="s">
        <v>35</v>
      </c>
      <c r="E927" s="149">
        <v>49999.70113466178</v>
      </c>
      <c r="F927" s="129">
        <f t="shared" si="37"/>
        <v>49999.70113466178</v>
      </c>
      <c r="G927" s="41">
        <v>64999.611475060316</v>
      </c>
      <c r="H927" s="53">
        <v>62499.62641832723</v>
      </c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s="16" customFormat="1" ht="38.25" customHeight="1" thickBot="1">
      <c r="A928" s="136">
        <v>854</v>
      </c>
      <c r="B928" s="137"/>
      <c r="C928" s="170" t="s">
        <v>742</v>
      </c>
      <c r="D928" s="137" t="s">
        <v>35</v>
      </c>
      <c r="E928" s="149">
        <v>76499.9612690171</v>
      </c>
      <c r="F928" s="129">
        <f t="shared" si="37"/>
        <v>76499.9612690171</v>
      </c>
      <c r="G928" s="41">
        <v>99449.94964972224</v>
      </c>
      <c r="H928" s="53">
        <v>95624.95158627137</v>
      </c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s="16" customFormat="1" ht="38.25" customHeight="1" thickBot="1">
      <c r="A929" s="136">
        <v>855</v>
      </c>
      <c r="B929" s="137"/>
      <c r="C929" s="170" t="s">
        <v>743</v>
      </c>
      <c r="D929" s="137" t="s">
        <v>35</v>
      </c>
      <c r="E929" s="149">
        <v>34999.78521827918</v>
      </c>
      <c r="F929" s="129">
        <f t="shared" si="37"/>
        <v>34999.78521827918</v>
      </c>
      <c r="G929" s="41">
        <v>45499.72078376294</v>
      </c>
      <c r="H929" s="53">
        <v>43749.731522848975</v>
      </c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s="16" customFormat="1" ht="43.5" customHeight="1" thickBot="1">
      <c r="A930" s="136">
        <v>856</v>
      </c>
      <c r="B930" s="137"/>
      <c r="C930" s="170" t="s">
        <v>744</v>
      </c>
      <c r="D930" s="137" t="s">
        <v>35</v>
      </c>
      <c r="E930" s="149">
        <v>74999.74597933133</v>
      </c>
      <c r="F930" s="129">
        <f t="shared" si="37"/>
        <v>74999.74597933133</v>
      </c>
      <c r="G930" s="41">
        <v>97499.66977313074</v>
      </c>
      <c r="H930" s="53">
        <v>93749.68247416416</v>
      </c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s="16" customFormat="1" ht="30.75" customHeight="1" thickBot="1">
      <c r="A931" s="136">
        <v>857</v>
      </c>
      <c r="B931" s="137"/>
      <c r="C931" s="170" t="s">
        <v>343</v>
      </c>
      <c r="D931" s="137" t="s">
        <v>35</v>
      </c>
      <c r="E931" s="149">
        <v>26000.162573019104</v>
      </c>
      <c r="F931" s="129">
        <f t="shared" si="37"/>
        <v>26000.162573019104</v>
      </c>
      <c r="G931" s="41">
        <v>33800.211344924835</v>
      </c>
      <c r="H931" s="53">
        <v>32500.20321627388</v>
      </c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s="16" customFormat="1" ht="29.25" customHeight="1" thickBot="1">
      <c r="A932" s="136">
        <v>858</v>
      </c>
      <c r="B932" s="137"/>
      <c r="C932" s="170" t="s">
        <v>745</v>
      </c>
      <c r="D932" s="137" t="s">
        <v>35</v>
      </c>
      <c r="E932" s="149">
        <v>79999.70536139394</v>
      </c>
      <c r="F932" s="129">
        <f t="shared" si="37"/>
        <v>79999.70536139394</v>
      </c>
      <c r="G932" s="41">
        <v>103999.61696981212</v>
      </c>
      <c r="H932" s="53">
        <v>99999.63170174242</v>
      </c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s="87" customFormat="1" ht="26.25" customHeight="1" thickBot="1">
      <c r="A933" s="136">
        <v>859</v>
      </c>
      <c r="B933" s="137"/>
      <c r="C933" s="170" t="s">
        <v>746</v>
      </c>
      <c r="D933" s="137" t="s">
        <v>35</v>
      </c>
      <c r="E933" s="149">
        <v>72500.47099842886</v>
      </c>
      <c r="F933" s="129">
        <f aca="true" t="shared" si="38" ref="F933:F945">E933</f>
        <v>72500.47099842886</v>
      </c>
      <c r="G933" s="41">
        <v>94250</v>
      </c>
      <c r="H933" s="53">
        <v>90625</v>
      </c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</row>
    <row r="934" spans="1:8" ht="27" customHeight="1" thickBot="1">
      <c r="A934" s="136">
        <v>860</v>
      </c>
      <c r="B934" s="137"/>
      <c r="C934" s="170" t="s">
        <v>344</v>
      </c>
      <c r="D934" s="137" t="s">
        <v>35</v>
      </c>
      <c r="E934" s="149">
        <v>69999.96355398367</v>
      </c>
      <c r="F934" s="129">
        <f t="shared" si="38"/>
        <v>69999.96355398367</v>
      </c>
      <c r="G934" s="41">
        <v>90999.95262017878</v>
      </c>
      <c r="H934" s="53">
        <v>87499.95444247959</v>
      </c>
    </row>
    <row r="935" spans="1:22" s="21" customFormat="1" ht="32.25" customHeight="1" thickBot="1">
      <c r="A935" s="136">
        <v>861</v>
      </c>
      <c r="B935" s="137"/>
      <c r="C935" s="170" t="s">
        <v>747</v>
      </c>
      <c r="D935" s="137" t="s">
        <v>35</v>
      </c>
      <c r="E935" s="149">
        <v>110000.03849544746</v>
      </c>
      <c r="F935" s="129">
        <f t="shared" si="38"/>
        <v>110000.03849544746</v>
      </c>
      <c r="G935" s="41">
        <v>143000.0500440817</v>
      </c>
      <c r="H935" s="53">
        <v>137500.04811930933</v>
      </c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</row>
    <row r="936" spans="1:22" s="21" customFormat="1" ht="35.25" customHeight="1" thickBot="1">
      <c r="A936" s="136">
        <v>862</v>
      </c>
      <c r="B936" s="137"/>
      <c r="C936" s="170" t="s">
        <v>748</v>
      </c>
      <c r="D936" s="137" t="s">
        <v>35</v>
      </c>
      <c r="E936" s="149">
        <v>79999.52441897687</v>
      </c>
      <c r="F936" s="129">
        <f t="shared" si="38"/>
        <v>79999.52441897687</v>
      </c>
      <c r="G936" s="41">
        <v>103999.38174466994</v>
      </c>
      <c r="H936" s="53">
        <v>100000</v>
      </c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</row>
    <row r="937" spans="1:22" s="21" customFormat="1" ht="35.25" customHeight="1" thickBot="1">
      <c r="A937" s="136">
        <v>863</v>
      </c>
      <c r="B937" s="137"/>
      <c r="C937" s="170" t="s">
        <v>749</v>
      </c>
      <c r="D937" s="137" t="s">
        <v>35</v>
      </c>
      <c r="E937" s="149">
        <v>100000.06142681495</v>
      </c>
      <c r="F937" s="129">
        <f t="shared" si="38"/>
        <v>100000.06142681495</v>
      </c>
      <c r="G937" s="41">
        <v>130000.07985485945</v>
      </c>
      <c r="H937" s="53">
        <v>125000.07678351869</v>
      </c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</row>
    <row r="938" spans="1:22" s="21" customFormat="1" ht="35.25" customHeight="1" thickBot="1">
      <c r="A938" s="136">
        <v>864</v>
      </c>
      <c r="B938" s="137"/>
      <c r="C938" s="170" t="s">
        <v>345</v>
      </c>
      <c r="D938" s="137" t="s">
        <v>35</v>
      </c>
      <c r="E938" s="149">
        <v>55499.97114991956</v>
      </c>
      <c r="F938" s="129">
        <f t="shared" si="38"/>
        <v>55499.97114991956</v>
      </c>
      <c r="G938" s="41">
        <v>72149.96249489543</v>
      </c>
      <c r="H938" s="53">
        <v>69374.96393739946</v>
      </c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</row>
    <row r="939" spans="1:22" s="21" customFormat="1" ht="30" customHeight="1" thickBot="1">
      <c r="A939" s="136">
        <v>865</v>
      </c>
      <c r="B939" s="137"/>
      <c r="C939" s="170" t="s">
        <v>346</v>
      </c>
      <c r="D939" s="137" t="s">
        <v>20</v>
      </c>
      <c r="E939" s="149">
        <v>12000.073920155766</v>
      </c>
      <c r="F939" s="129">
        <f t="shared" si="38"/>
        <v>12000.073920155766</v>
      </c>
      <c r="G939" s="41">
        <v>15600.096096202496</v>
      </c>
      <c r="H939" s="53">
        <v>15000.092400194708</v>
      </c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</row>
    <row r="940" spans="1:22" s="21" customFormat="1" ht="33.75" customHeight="1" thickBot="1">
      <c r="A940" s="136">
        <v>866</v>
      </c>
      <c r="B940" s="137"/>
      <c r="C940" s="170" t="s">
        <v>347</v>
      </c>
      <c r="D940" s="137" t="s">
        <v>20</v>
      </c>
      <c r="E940" s="149">
        <v>13999.5286534891</v>
      </c>
      <c r="F940" s="129">
        <f t="shared" si="38"/>
        <v>13999.5286534891</v>
      </c>
      <c r="G940" s="41">
        <v>18200</v>
      </c>
      <c r="H940" s="53">
        <v>17500</v>
      </c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</row>
    <row r="941" spans="1:22" s="21" customFormat="1" ht="35.25" customHeight="1" thickBot="1">
      <c r="A941" s="136">
        <v>867</v>
      </c>
      <c r="B941" s="137"/>
      <c r="C941" s="170" t="s">
        <v>348</v>
      </c>
      <c r="D941" s="137" t="s">
        <v>20</v>
      </c>
      <c r="E941" s="149">
        <v>12000.073920155766</v>
      </c>
      <c r="F941" s="129">
        <f t="shared" si="38"/>
        <v>12000.073920155766</v>
      </c>
      <c r="G941" s="41">
        <v>15600.096096202496</v>
      </c>
      <c r="H941" s="53">
        <v>15000.092400194708</v>
      </c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</row>
    <row r="942" spans="1:8" s="17" customFormat="1" ht="37.5" customHeight="1" thickBot="1">
      <c r="A942" s="136">
        <v>868</v>
      </c>
      <c r="B942" s="137"/>
      <c r="C942" s="170" t="s">
        <v>750</v>
      </c>
      <c r="D942" s="137" t="s">
        <v>20</v>
      </c>
      <c r="E942" s="149">
        <v>28000.279920155757</v>
      </c>
      <c r="F942" s="129">
        <f t="shared" si="38"/>
        <v>28000.279920155757</v>
      </c>
      <c r="G942" s="41">
        <v>36400.363896202485</v>
      </c>
      <c r="H942" s="53">
        <v>35000.3499001947</v>
      </c>
    </row>
    <row r="943" spans="1:8" s="17" customFormat="1" ht="33" customHeight="1" thickBot="1">
      <c r="A943" s="136">
        <v>869</v>
      </c>
      <c r="B943" s="137"/>
      <c r="C943" s="170" t="s">
        <v>121</v>
      </c>
      <c r="D943" s="137" t="s">
        <v>20</v>
      </c>
      <c r="E943" s="149">
        <v>7999.592709894059</v>
      </c>
      <c r="F943" s="129">
        <f t="shared" si="38"/>
        <v>7999.592709894059</v>
      </c>
      <c r="G943" s="41">
        <v>10400</v>
      </c>
      <c r="H943" s="53">
        <v>10000</v>
      </c>
    </row>
    <row r="944" spans="1:22" s="21" customFormat="1" ht="40.5" customHeight="1" thickBot="1">
      <c r="A944" s="136">
        <v>870</v>
      </c>
      <c r="B944" s="137"/>
      <c r="C944" s="170" t="s">
        <v>349</v>
      </c>
      <c r="D944" s="137" t="s">
        <v>35</v>
      </c>
      <c r="E944" s="149">
        <v>39999.70564781996</v>
      </c>
      <c r="F944" s="129">
        <f t="shared" si="38"/>
        <v>39999.70564781996</v>
      </c>
      <c r="G944" s="41">
        <v>51999.61734216595</v>
      </c>
      <c r="H944" s="53">
        <v>49999.63205977495</v>
      </c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</row>
    <row r="945" spans="1:8" s="17" customFormat="1" ht="31.5" customHeight="1" thickBot="1">
      <c r="A945" s="136">
        <v>871</v>
      </c>
      <c r="B945" s="137"/>
      <c r="C945" s="170" t="s">
        <v>350</v>
      </c>
      <c r="D945" s="137" t="s">
        <v>35</v>
      </c>
      <c r="E945" s="149">
        <v>74999.95077933134</v>
      </c>
      <c r="F945" s="129">
        <f t="shared" si="38"/>
        <v>74999.95077933134</v>
      </c>
      <c r="G945" s="41">
        <v>97499.93601313075</v>
      </c>
      <c r="H945" s="53">
        <v>93749.93847416417</v>
      </c>
    </row>
    <row r="946" spans="1:8" s="17" customFormat="1" ht="31.5" customHeight="1" thickBot="1">
      <c r="A946" s="225" t="s">
        <v>1021</v>
      </c>
      <c r="B946" s="226"/>
      <c r="C946" s="226"/>
      <c r="D946" s="226"/>
      <c r="E946" s="226"/>
      <c r="F946" s="226"/>
      <c r="G946" s="226"/>
      <c r="H946" s="227"/>
    </row>
    <row r="947" spans="1:8" s="17" customFormat="1" ht="31.5" customHeight="1" thickBot="1">
      <c r="A947" s="136">
        <v>872</v>
      </c>
      <c r="B947" s="137"/>
      <c r="C947" s="162" t="s">
        <v>783</v>
      </c>
      <c r="D947" s="137" t="s">
        <v>35</v>
      </c>
      <c r="E947" s="128">
        <v>70000.24266840165</v>
      </c>
      <c r="F947" s="129">
        <f>E947</f>
        <v>70000.24266840165</v>
      </c>
      <c r="G947" s="41">
        <v>91000.31546892216</v>
      </c>
      <c r="H947" s="41">
        <v>87500</v>
      </c>
    </row>
    <row r="948" spans="1:8" s="17" customFormat="1" ht="31.5" customHeight="1" thickBot="1">
      <c r="A948" s="136">
        <v>873</v>
      </c>
      <c r="B948" s="137"/>
      <c r="C948" s="162" t="s">
        <v>784</v>
      </c>
      <c r="D948" s="137" t="s">
        <v>35</v>
      </c>
      <c r="E948" s="128">
        <v>80000.04103595467</v>
      </c>
      <c r="F948" s="129">
        <f aca="true" t="shared" si="39" ref="F948:F1011">E948</f>
        <v>80000.04103595467</v>
      </c>
      <c r="G948" s="41">
        <v>104000.05334674107</v>
      </c>
      <c r="H948" s="41">
        <v>100000</v>
      </c>
    </row>
    <row r="949" spans="1:8" s="17" customFormat="1" ht="31.5" customHeight="1" thickBot="1">
      <c r="A949" s="136">
        <v>854</v>
      </c>
      <c r="B949" s="137"/>
      <c r="C949" s="162" t="s">
        <v>785</v>
      </c>
      <c r="D949" s="137" t="s">
        <v>35</v>
      </c>
      <c r="E949" s="128">
        <v>100000.49085159114</v>
      </c>
      <c r="F949" s="129">
        <f t="shared" si="39"/>
        <v>100000.49085159114</v>
      </c>
      <c r="G949" s="41">
        <v>130000</v>
      </c>
      <c r="H949" s="41">
        <v>125000</v>
      </c>
    </row>
    <row r="950" spans="1:8" s="17" customFormat="1" ht="44.25" customHeight="1" thickBot="1">
      <c r="A950" s="136">
        <v>855</v>
      </c>
      <c r="B950" s="137"/>
      <c r="C950" s="162" t="s">
        <v>786</v>
      </c>
      <c r="D950" s="137" t="s">
        <v>35</v>
      </c>
      <c r="E950" s="128">
        <v>149999.8737831316</v>
      </c>
      <c r="F950" s="129">
        <f t="shared" si="39"/>
        <v>149999.8737831316</v>
      </c>
      <c r="G950" s="41">
        <v>194999.83591807107</v>
      </c>
      <c r="H950" s="41">
        <v>187500</v>
      </c>
    </row>
    <row r="951" spans="1:8" s="17" customFormat="1" ht="31.5" customHeight="1" thickBot="1">
      <c r="A951" s="136">
        <v>856</v>
      </c>
      <c r="B951" s="137"/>
      <c r="C951" s="162" t="s">
        <v>787</v>
      </c>
      <c r="D951" s="137" t="s">
        <v>35</v>
      </c>
      <c r="E951" s="128">
        <v>95000.03046707383</v>
      </c>
      <c r="F951" s="129">
        <f t="shared" si="39"/>
        <v>95000.03046707383</v>
      </c>
      <c r="G951" s="41">
        <v>123500.03960719598</v>
      </c>
      <c r="H951" s="53">
        <v>118750</v>
      </c>
    </row>
    <row r="952" spans="1:22" s="16" customFormat="1" ht="36.75" customHeight="1" thickBot="1">
      <c r="A952" s="136">
        <v>857</v>
      </c>
      <c r="B952" s="137"/>
      <c r="C952" s="162" t="s">
        <v>357</v>
      </c>
      <c r="D952" s="137" t="s">
        <v>35</v>
      </c>
      <c r="E952" s="128">
        <v>39999.97434786863</v>
      </c>
      <c r="F952" s="129">
        <f t="shared" si="39"/>
        <v>39999.97434786863</v>
      </c>
      <c r="G952" s="41">
        <v>51999.96665222922</v>
      </c>
      <c r="H952" s="53">
        <v>50000</v>
      </c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s="16" customFormat="1" ht="36" customHeight="1" thickBot="1">
      <c r="A953" s="136">
        <v>858</v>
      </c>
      <c r="B953" s="137"/>
      <c r="C953" s="162" t="s">
        <v>351</v>
      </c>
      <c r="D953" s="137" t="s">
        <v>35</v>
      </c>
      <c r="E953" s="128">
        <v>30000.31911122469</v>
      </c>
      <c r="F953" s="129">
        <f t="shared" si="39"/>
        <v>30000.31911122469</v>
      </c>
      <c r="G953" s="41">
        <v>39000.414844592095</v>
      </c>
      <c r="H953" s="53">
        <v>37500</v>
      </c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s="16" customFormat="1" ht="41.25" customHeight="1" thickBot="1">
      <c r="A954" s="136">
        <v>859</v>
      </c>
      <c r="B954" s="137"/>
      <c r="C954" s="162" t="s">
        <v>788</v>
      </c>
      <c r="D954" s="137" t="s">
        <v>35</v>
      </c>
      <c r="E954" s="128">
        <v>89999.66429695919</v>
      </c>
      <c r="F954" s="129">
        <f t="shared" si="39"/>
        <v>89999.66429695919</v>
      </c>
      <c r="G954" s="41">
        <v>116999.56358604695</v>
      </c>
      <c r="H954" s="53">
        <v>112500</v>
      </c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s="14" customFormat="1" ht="33.75" customHeight="1" thickBot="1">
      <c r="A955" s="136">
        <v>860</v>
      </c>
      <c r="B955" s="137"/>
      <c r="C955" s="162" t="s">
        <v>359</v>
      </c>
      <c r="D955" s="137" t="s">
        <v>35</v>
      </c>
      <c r="E955" s="128">
        <v>109999.51672586413</v>
      </c>
      <c r="F955" s="129">
        <f t="shared" si="39"/>
        <v>109999.51672586413</v>
      </c>
      <c r="G955" s="41">
        <v>142999.37174362337</v>
      </c>
      <c r="H955" s="53">
        <v>137500</v>
      </c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s="16" customFormat="1" ht="39.75" customHeight="1" thickBot="1">
      <c r="A956" s="136">
        <v>861</v>
      </c>
      <c r="B956" s="137"/>
      <c r="C956" s="162" t="s">
        <v>361</v>
      </c>
      <c r="D956" s="137" t="s">
        <v>35</v>
      </c>
      <c r="E956" s="128">
        <v>89999.78188711651</v>
      </c>
      <c r="F956" s="129">
        <f t="shared" si="39"/>
        <v>89999.78188711651</v>
      </c>
      <c r="G956" s="41">
        <v>116999.71645325146</v>
      </c>
      <c r="H956" s="53">
        <v>112500</v>
      </c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s="16" customFormat="1" ht="21" customHeight="1" thickBot="1">
      <c r="A957" s="136">
        <v>862</v>
      </c>
      <c r="B957" s="137"/>
      <c r="C957" s="162" t="s">
        <v>366</v>
      </c>
      <c r="D957" s="137" t="s">
        <v>35</v>
      </c>
      <c r="E957" s="128">
        <v>83000.12017684453</v>
      </c>
      <c r="F957" s="129">
        <f t="shared" si="39"/>
        <v>83000.12017684453</v>
      </c>
      <c r="G957" s="41">
        <v>107900.1562298979</v>
      </c>
      <c r="H957" s="53">
        <v>103750</v>
      </c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s="16" customFormat="1" ht="39.75" customHeight="1" thickBot="1">
      <c r="A958" s="136">
        <v>863</v>
      </c>
      <c r="B958" s="137"/>
      <c r="C958" s="162" t="s">
        <v>368</v>
      </c>
      <c r="D958" s="137" t="s">
        <v>20</v>
      </c>
      <c r="E958" s="128">
        <v>18200.04368573449</v>
      </c>
      <c r="F958" s="129">
        <f t="shared" si="39"/>
        <v>18200.04368573449</v>
      </c>
      <c r="G958" s="41">
        <v>23660.056791454837</v>
      </c>
      <c r="H958" s="53">
        <v>22750</v>
      </c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s="16" customFormat="1" ht="39.75" customHeight="1" thickBot="1">
      <c r="A959" s="136">
        <v>864</v>
      </c>
      <c r="B959" s="137"/>
      <c r="C959" s="162" t="s">
        <v>378</v>
      </c>
      <c r="D959" s="137" t="s">
        <v>35</v>
      </c>
      <c r="E959" s="128">
        <v>99999.81936756402</v>
      </c>
      <c r="F959" s="129">
        <f t="shared" si="39"/>
        <v>99999.81936756402</v>
      </c>
      <c r="G959" s="41">
        <v>129999.76517783324</v>
      </c>
      <c r="H959" s="53">
        <v>125000</v>
      </c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22" s="16" customFormat="1" ht="31.5" customHeight="1" thickBot="1">
      <c r="A960" s="136">
        <v>865</v>
      </c>
      <c r="B960" s="137"/>
      <c r="C960" s="162" t="s">
        <v>380</v>
      </c>
      <c r="D960" s="137" t="s">
        <v>35</v>
      </c>
      <c r="E960" s="128">
        <v>127999.54620164685</v>
      </c>
      <c r="F960" s="129">
        <f t="shared" si="39"/>
        <v>127999.54620164685</v>
      </c>
      <c r="G960" s="41">
        <v>166399.4100621409</v>
      </c>
      <c r="H960" s="53">
        <v>160000</v>
      </c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1:22" s="16" customFormat="1" ht="27" customHeight="1" thickBot="1">
      <c r="A961" s="136">
        <v>866</v>
      </c>
      <c r="B961" s="137"/>
      <c r="C961" s="162" t="s">
        <v>374</v>
      </c>
      <c r="D961" s="137" t="s">
        <v>35</v>
      </c>
      <c r="E961" s="128">
        <v>100000.18586434373</v>
      </c>
      <c r="F961" s="129">
        <f t="shared" si="39"/>
        <v>100000.18586434373</v>
      </c>
      <c r="G961" s="41">
        <v>130000.24162364686</v>
      </c>
      <c r="H961" s="53">
        <v>125000</v>
      </c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s="16" customFormat="1" ht="32.25" customHeight="1" thickBot="1">
      <c r="A962" s="136">
        <v>867</v>
      </c>
      <c r="B962" s="137"/>
      <c r="C962" s="162" t="s">
        <v>789</v>
      </c>
      <c r="D962" s="137" t="s">
        <v>35</v>
      </c>
      <c r="E962" s="128">
        <v>100000.23847333333</v>
      </c>
      <c r="F962" s="129">
        <f t="shared" si="39"/>
        <v>100000.23847333333</v>
      </c>
      <c r="G962" s="41">
        <v>130000.31001533334</v>
      </c>
      <c r="H962" s="53">
        <v>125000</v>
      </c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s="16" customFormat="1" ht="32.25" customHeight="1" thickBot="1">
      <c r="A963" s="136">
        <v>868</v>
      </c>
      <c r="B963" s="137"/>
      <c r="C963" s="162" t="s">
        <v>790</v>
      </c>
      <c r="D963" s="137" t="s">
        <v>35</v>
      </c>
      <c r="E963" s="128">
        <v>100000.23847333333</v>
      </c>
      <c r="F963" s="129">
        <f t="shared" si="39"/>
        <v>100000.23847333333</v>
      </c>
      <c r="G963" s="41">
        <v>130000.31001533334</v>
      </c>
      <c r="H963" s="53">
        <v>125000</v>
      </c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s="16" customFormat="1" ht="29.25" customHeight="1" thickBot="1">
      <c r="A964" s="136">
        <v>869</v>
      </c>
      <c r="B964" s="137"/>
      <c r="C964" s="162" t="s">
        <v>791</v>
      </c>
      <c r="D964" s="137" t="s">
        <v>35</v>
      </c>
      <c r="E964" s="128">
        <v>100000.23847333333</v>
      </c>
      <c r="F964" s="129">
        <f t="shared" si="39"/>
        <v>100000.23847333333</v>
      </c>
      <c r="G964" s="41">
        <v>130000.31001533334</v>
      </c>
      <c r="H964" s="53">
        <v>125000</v>
      </c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s="16" customFormat="1" ht="43.5" customHeight="1" thickBot="1">
      <c r="A965" s="136">
        <v>870</v>
      </c>
      <c r="B965" s="137"/>
      <c r="C965" s="162" t="s">
        <v>792</v>
      </c>
      <c r="D965" s="137" t="s">
        <v>35</v>
      </c>
      <c r="E965" s="128">
        <v>74999.52788533334</v>
      </c>
      <c r="F965" s="129">
        <f t="shared" si="39"/>
        <v>74999.52788533334</v>
      </c>
      <c r="G965" s="41">
        <v>97500</v>
      </c>
      <c r="H965" s="53">
        <v>93750</v>
      </c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s="16" customFormat="1" ht="43.5" customHeight="1" thickBot="1">
      <c r="A966" s="136">
        <v>871</v>
      </c>
      <c r="B966" s="137"/>
      <c r="C966" s="162" t="s">
        <v>793</v>
      </c>
      <c r="D966" s="137" t="s">
        <v>35</v>
      </c>
      <c r="E966" s="128">
        <v>74999.52788533334</v>
      </c>
      <c r="F966" s="129">
        <f t="shared" si="39"/>
        <v>74999.52788533334</v>
      </c>
      <c r="G966" s="41">
        <v>97500</v>
      </c>
      <c r="H966" s="53">
        <v>93750</v>
      </c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s="16" customFormat="1" ht="39.75" customHeight="1" thickBot="1">
      <c r="A967" s="136">
        <v>872</v>
      </c>
      <c r="B967" s="137"/>
      <c r="C967" s="162" t="s">
        <v>794</v>
      </c>
      <c r="D967" s="137" t="s">
        <v>35</v>
      </c>
      <c r="E967" s="128">
        <v>100000.23847333333</v>
      </c>
      <c r="F967" s="129">
        <f t="shared" si="39"/>
        <v>100000.23847333333</v>
      </c>
      <c r="G967" s="41">
        <v>130000.31001533334</v>
      </c>
      <c r="H967" s="53">
        <v>125000</v>
      </c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s="16" customFormat="1" ht="41.25" customHeight="1" thickBot="1">
      <c r="A968" s="136">
        <v>873</v>
      </c>
      <c r="B968" s="137"/>
      <c r="C968" s="162" t="s">
        <v>376</v>
      </c>
      <c r="D968" s="126" t="s">
        <v>35</v>
      </c>
      <c r="E968" s="128">
        <v>48499.89869017787</v>
      </c>
      <c r="F968" s="129">
        <f t="shared" si="39"/>
        <v>48499.89869017787</v>
      </c>
      <c r="G968" s="41">
        <v>63049.86829723123</v>
      </c>
      <c r="H968" s="53">
        <v>60625</v>
      </c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s="16" customFormat="1" ht="30.75" customHeight="1" thickBot="1">
      <c r="A969" s="136">
        <v>874</v>
      </c>
      <c r="B969" s="137"/>
      <c r="C969" s="162" t="s">
        <v>795</v>
      </c>
      <c r="D969" s="137" t="s">
        <v>35</v>
      </c>
      <c r="E969" s="128">
        <v>69999.9200345336</v>
      </c>
      <c r="F969" s="129">
        <f t="shared" si="39"/>
        <v>69999.9200345336</v>
      </c>
      <c r="G969" s="41">
        <v>90999.89604489369</v>
      </c>
      <c r="H969" s="53">
        <v>87500</v>
      </c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s="16" customFormat="1" ht="41.25" customHeight="1" thickBot="1">
      <c r="A970" s="136">
        <v>875</v>
      </c>
      <c r="B970" s="137"/>
      <c r="C970" s="162" t="s">
        <v>796</v>
      </c>
      <c r="D970" s="137" t="s">
        <v>35</v>
      </c>
      <c r="E970" s="128">
        <v>70000.10653201096</v>
      </c>
      <c r="F970" s="129">
        <f t="shared" si="39"/>
        <v>70000.10653201096</v>
      </c>
      <c r="G970" s="41">
        <v>91000.13849161426</v>
      </c>
      <c r="H970" s="53">
        <v>87500</v>
      </c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s="16" customFormat="1" ht="39" customHeight="1" thickBot="1">
      <c r="A971" s="136">
        <v>876</v>
      </c>
      <c r="B971" s="137"/>
      <c r="C971" s="162" t="s">
        <v>797</v>
      </c>
      <c r="D971" s="137" t="s">
        <v>35</v>
      </c>
      <c r="E971" s="128">
        <v>150000.1166685096</v>
      </c>
      <c r="F971" s="129">
        <f t="shared" si="39"/>
        <v>150000.1166685096</v>
      </c>
      <c r="G971" s="41">
        <v>195000.1516690625</v>
      </c>
      <c r="H971" s="53">
        <v>187500</v>
      </c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s="16" customFormat="1" ht="33.75" customHeight="1" thickBot="1">
      <c r="A972" s="136">
        <v>877</v>
      </c>
      <c r="B972" s="137"/>
      <c r="C972" s="162" t="s">
        <v>798</v>
      </c>
      <c r="D972" s="137" t="s">
        <v>35</v>
      </c>
      <c r="E972" s="128">
        <v>149999.75927105863</v>
      </c>
      <c r="F972" s="129">
        <f t="shared" si="39"/>
        <v>149999.75927105863</v>
      </c>
      <c r="G972" s="41">
        <v>194999.68705237622</v>
      </c>
      <c r="H972" s="53">
        <v>187500</v>
      </c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s="16" customFormat="1" ht="33" customHeight="1" thickBot="1">
      <c r="A973" s="136">
        <v>878</v>
      </c>
      <c r="B973" s="137"/>
      <c r="C973" s="162" t="s">
        <v>799</v>
      </c>
      <c r="D973" s="137" t="s">
        <v>35</v>
      </c>
      <c r="E973" s="128">
        <v>55000.47980530912</v>
      </c>
      <c r="F973" s="129">
        <f t="shared" si="39"/>
        <v>55000.47980530912</v>
      </c>
      <c r="G973" s="41">
        <v>71500</v>
      </c>
      <c r="H973" s="53">
        <v>68750</v>
      </c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s="14" customFormat="1" ht="29.25" customHeight="1" thickBot="1">
      <c r="A974" s="136">
        <v>879</v>
      </c>
      <c r="B974" s="137"/>
      <c r="C974" s="162" t="s">
        <v>355</v>
      </c>
      <c r="D974" s="137" t="s">
        <v>35</v>
      </c>
      <c r="E974" s="128">
        <v>49999.83316225329</v>
      </c>
      <c r="F974" s="129">
        <f t="shared" si="39"/>
        <v>49999.83316225329</v>
      </c>
      <c r="G974" s="41">
        <v>64999.78311092928</v>
      </c>
      <c r="H974" s="53">
        <v>62500</v>
      </c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8" s="13" customFormat="1" ht="39.75" customHeight="1" thickBot="1">
      <c r="A975" s="136">
        <v>880</v>
      </c>
      <c r="B975" s="137"/>
      <c r="C975" s="162" t="s">
        <v>377</v>
      </c>
      <c r="D975" s="137" t="s">
        <v>35</v>
      </c>
      <c r="E975" s="128">
        <v>199999.89757275075</v>
      </c>
      <c r="F975" s="129">
        <f t="shared" si="39"/>
        <v>199999.89757275075</v>
      </c>
      <c r="G975" s="41">
        <v>259999.866844576</v>
      </c>
      <c r="H975" s="53">
        <v>250000</v>
      </c>
    </row>
    <row r="976" spans="1:22" s="16" customFormat="1" ht="23.25" customHeight="1" thickBot="1">
      <c r="A976" s="136">
        <v>881</v>
      </c>
      <c r="B976" s="137"/>
      <c r="C976" s="162" t="s">
        <v>800</v>
      </c>
      <c r="D976" s="137" t="s">
        <v>35</v>
      </c>
      <c r="E976" s="128">
        <v>399999.6930242057</v>
      </c>
      <c r="F976" s="129">
        <f t="shared" si="39"/>
        <v>399999.6930242057</v>
      </c>
      <c r="G976" s="41">
        <v>519999.60093146743</v>
      </c>
      <c r="H976" s="53">
        <v>500000</v>
      </c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s="16" customFormat="1" ht="23.25" customHeight="1" thickBot="1">
      <c r="A977" s="136">
        <v>882</v>
      </c>
      <c r="B977" s="137"/>
      <c r="C977" s="162" t="s">
        <v>382</v>
      </c>
      <c r="D977" s="137" t="s">
        <v>35</v>
      </c>
      <c r="E977" s="128">
        <v>49999.71213301351</v>
      </c>
      <c r="F977" s="129">
        <f t="shared" si="39"/>
        <v>49999.71213301351</v>
      </c>
      <c r="G977" s="41">
        <v>64999.62577291757</v>
      </c>
      <c r="H977" s="53">
        <v>62500</v>
      </c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s="16" customFormat="1" ht="23.25" customHeight="1" thickBot="1">
      <c r="A978" s="136">
        <v>883</v>
      </c>
      <c r="B978" s="137"/>
      <c r="C978" s="162" t="s">
        <v>352</v>
      </c>
      <c r="D978" s="137" t="s">
        <v>35</v>
      </c>
      <c r="E978" s="128">
        <v>59999.97463277119</v>
      </c>
      <c r="F978" s="129">
        <f t="shared" si="39"/>
        <v>59999.97463277119</v>
      </c>
      <c r="G978" s="41">
        <v>77999.96702260255</v>
      </c>
      <c r="H978" s="53">
        <v>75000</v>
      </c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s="16" customFormat="1" ht="23.25" customHeight="1" thickBot="1">
      <c r="A979" s="136">
        <v>884</v>
      </c>
      <c r="B979" s="137"/>
      <c r="C979" s="162" t="s">
        <v>801</v>
      </c>
      <c r="D979" s="137" t="s">
        <v>35</v>
      </c>
      <c r="E979" s="128">
        <v>50000.02460180088</v>
      </c>
      <c r="F979" s="129">
        <f t="shared" si="39"/>
        <v>50000.02460180088</v>
      </c>
      <c r="G979" s="41">
        <v>65000.03198234114</v>
      </c>
      <c r="H979" s="53">
        <v>62500</v>
      </c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s="16" customFormat="1" ht="23.25" customHeight="1" thickBot="1">
      <c r="A980" s="136">
        <v>885</v>
      </c>
      <c r="B980" s="137"/>
      <c r="C980" s="162" t="s">
        <v>802</v>
      </c>
      <c r="D980" s="137" t="s">
        <v>35</v>
      </c>
      <c r="E980" s="128">
        <v>69999.8714197284</v>
      </c>
      <c r="F980" s="129">
        <f t="shared" si="39"/>
        <v>69999.8714197284</v>
      </c>
      <c r="G980" s="41">
        <v>90999.83284564692</v>
      </c>
      <c r="H980" s="53">
        <v>87500</v>
      </c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s="16" customFormat="1" ht="23.25" customHeight="1" thickBot="1">
      <c r="A981" s="136">
        <v>886</v>
      </c>
      <c r="B981" s="137"/>
      <c r="C981" s="162" t="s">
        <v>383</v>
      </c>
      <c r="D981" s="137" t="s">
        <v>35</v>
      </c>
      <c r="E981" s="128">
        <v>70000.02033871227</v>
      </c>
      <c r="F981" s="129">
        <f t="shared" si="39"/>
        <v>70000.02033871227</v>
      </c>
      <c r="G981" s="41">
        <v>91000.02644032596</v>
      </c>
      <c r="H981" s="53">
        <v>87500</v>
      </c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s="16" customFormat="1" ht="24" customHeight="1" thickBot="1">
      <c r="A982" s="136">
        <v>887</v>
      </c>
      <c r="B982" s="137"/>
      <c r="C982" s="162" t="s">
        <v>375</v>
      </c>
      <c r="D982" s="137" t="s">
        <v>35</v>
      </c>
      <c r="E982" s="128">
        <v>99999.95134480832</v>
      </c>
      <c r="F982" s="129">
        <f t="shared" si="39"/>
        <v>99999.95134480832</v>
      </c>
      <c r="G982" s="41">
        <v>129999.93674825081</v>
      </c>
      <c r="H982" s="53">
        <v>125000</v>
      </c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s="16" customFormat="1" ht="39.75" customHeight="1" thickBot="1">
      <c r="A983" s="136">
        <v>888</v>
      </c>
      <c r="B983" s="137"/>
      <c r="C983" s="162" t="s">
        <v>637</v>
      </c>
      <c r="D983" s="137" t="s">
        <v>35</v>
      </c>
      <c r="E983" s="128">
        <v>50000.4935881315</v>
      </c>
      <c r="F983" s="129">
        <f t="shared" si="39"/>
        <v>50000.4935881315</v>
      </c>
      <c r="G983" s="41">
        <v>65000</v>
      </c>
      <c r="H983" s="53">
        <v>62500</v>
      </c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s="16" customFormat="1" ht="29.25" customHeight="1" thickBot="1">
      <c r="A984" s="136">
        <v>889</v>
      </c>
      <c r="B984" s="137"/>
      <c r="C984" s="162" t="s">
        <v>369</v>
      </c>
      <c r="D984" s="137" t="s">
        <v>35</v>
      </c>
      <c r="E984" s="128">
        <v>100000.3912389672</v>
      </c>
      <c r="F984" s="129">
        <f t="shared" si="39"/>
        <v>100000.3912389672</v>
      </c>
      <c r="G984" s="41">
        <v>130000</v>
      </c>
      <c r="H984" s="53">
        <v>125000</v>
      </c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s="16" customFormat="1" ht="30" customHeight="1" thickBot="1">
      <c r="A985" s="136">
        <v>890</v>
      </c>
      <c r="B985" s="137"/>
      <c r="C985" s="162" t="s">
        <v>379</v>
      </c>
      <c r="D985" s="137" t="s">
        <v>35</v>
      </c>
      <c r="E985" s="128">
        <v>59999.73566811759</v>
      </c>
      <c r="F985" s="129">
        <f t="shared" si="39"/>
        <v>59999.73566811759</v>
      </c>
      <c r="G985" s="41">
        <v>77999.65636855287</v>
      </c>
      <c r="H985" s="53">
        <v>75000</v>
      </c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s="16" customFormat="1" ht="23.25" customHeight="1" thickBot="1">
      <c r="A986" s="136">
        <v>891</v>
      </c>
      <c r="B986" s="137"/>
      <c r="C986" s="162" t="s">
        <v>372</v>
      </c>
      <c r="D986" s="137" t="s">
        <v>35</v>
      </c>
      <c r="E986" s="128">
        <v>400000.28382444556</v>
      </c>
      <c r="F986" s="129">
        <f t="shared" si="39"/>
        <v>400000.28382444556</v>
      </c>
      <c r="G986" s="41">
        <v>520000.36897177924</v>
      </c>
      <c r="H986" s="53">
        <v>500000</v>
      </c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s="16" customFormat="1" ht="26.25" customHeight="1" thickBot="1">
      <c r="A987" s="136">
        <v>892</v>
      </c>
      <c r="B987" s="137"/>
      <c r="C987" s="162" t="s">
        <v>373</v>
      </c>
      <c r="D987" s="137" t="s">
        <v>35</v>
      </c>
      <c r="E987" s="128">
        <v>100000.05439914016</v>
      </c>
      <c r="F987" s="129">
        <f t="shared" si="39"/>
        <v>100000.05439914016</v>
      </c>
      <c r="G987" s="41">
        <v>130000.07071888221</v>
      </c>
      <c r="H987" s="53">
        <v>125000</v>
      </c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s="16" customFormat="1" ht="38.25" customHeight="1" thickBot="1">
      <c r="A988" s="136">
        <v>893</v>
      </c>
      <c r="B988" s="137"/>
      <c r="C988" s="162" t="s">
        <v>803</v>
      </c>
      <c r="D988" s="137" t="s">
        <v>35</v>
      </c>
      <c r="E988" s="128">
        <v>199999.81192461925</v>
      </c>
      <c r="F988" s="129">
        <f t="shared" si="39"/>
        <v>199999.81192461925</v>
      </c>
      <c r="G988" s="41">
        <v>259999.75550200505</v>
      </c>
      <c r="H988" s="53">
        <v>250000</v>
      </c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s="16" customFormat="1" ht="24.75" customHeight="1" thickBot="1">
      <c r="A989" s="136">
        <v>894</v>
      </c>
      <c r="B989" s="137"/>
      <c r="C989" s="162" t="s">
        <v>362</v>
      </c>
      <c r="D989" s="137" t="s">
        <v>35</v>
      </c>
      <c r="E989" s="128">
        <v>100000.3077682744</v>
      </c>
      <c r="F989" s="129">
        <f t="shared" si="39"/>
        <v>100000.3077682744</v>
      </c>
      <c r="G989" s="41">
        <v>130000.40009875673</v>
      </c>
      <c r="H989" s="53">
        <v>125000</v>
      </c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s="16" customFormat="1" ht="38.25" customHeight="1" thickBot="1">
      <c r="A990" s="136">
        <v>895</v>
      </c>
      <c r="B990" s="137"/>
      <c r="C990" s="162" t="s">
        <v>804</v>
      </c>
      <c r="D990" s="137" t="s">
        <v>35</v>
      </c>
      <c r="E990" s="128">
        <v>99999.9546419476</v>
      </c>
      <c r="F990" s="129">
        <f t="shared" si="39"/>
        <v>99999.9546419476</v>
      </c>
      <c r="G990" s="41">
        <v>129999.94103453188</v>
      </c>
      <c r="H990" s="53">
        <v>125000</v>
      </c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1:22" s="16" customFormat="1" ht="38.25" customHeight="1" thickBot="1">
      <c r="A991" s="136">
        <v>896</v>
      </c>
      <c r="B991" s="137"/>
      <c r="C991" s="162" t="s">
        <v>805</v>
      </c>
      <c r="D991" s="137" t="s">
        <v>35</v>
      </c>
      <c r="E991" s="128">
        <v>250000.29377333014</v>
      </c>
      <c r="F991" s="129">
        <f t="shared" si="39"/>
        <v>250000.29377333014</v>
      </c>
      <c r="G991" s="41">
        <v>325000.3819053292</v>
      </c>
      <c r="H991" s="53">
        <v>312500</v>
      </c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s="16" customFormat="1" ht="38.25" customHeight="1" thickBot="1">
      <c r="A992" s="136">
        <v>897</v>
      </c>
      <c r="B992" s="137"/>
      <c r="C992" s="162" t="s">
        <v>581</v>
      </c>
      <c r="D992" s="137" t="s">
        <v>35</v>
      </c>
      <c r="E992" s="128">
        <v>249999.92521097715</v>
      </c>
      <c r="F992" s="129">
        <f t="shared" si="39"/>
        <v>249999.92521097715</v>
      </c>
      <c r="G992" s="41">
        <v>324999.9027742703</v>
      </c>
      <c r="H992" s="53">
        <v>312500</v>
      </c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1:22" s="16" customFormat="1" ht="21.75" customHeight="1" thickBot="1">
      <c r="A993" s="136">
        <v>898</v>
      </c>
      <c r="B993" s="137"/>
      <c r="C993" s="162" t="s">
        <v>356</v>
      </c>
      <c r="D993" s="137" t="s">
        <v>35</v>
      </c>
      <c r="E993" s="128">
        <v>49999.611364606244</v>
      </c>
      <c r="F993" s="129">
        <f t="shared" si="39"/>
        <v>49999.611364606244</v>
      </c>
      <c r="G993" s="41">
        <v>65000</v>
      </c>
      <c r="H993" s="53">
        <v>62500</v>
      </c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1:22" s="16" customFormat="1" ht="24.75" customHeight="1" thickBot="1">
      <c r="A994" s="136">
        <v>899</v>
      </c>
      <c r="B994" s="137"/>
      <c r="C994" s="162" t="s">
        <v>104</v>
      </c>
      <c r="D994" s="137" t="s">
        <v>35</v>
      </c>
      <c r="E994" s="128">
        <v>50000.281022515</v>
      </c>
      <c r="F994" s="129">
        <f t="shared" si="39"/>
        <v>50000.281022515</v>
      </c>
      <c r="G994" s="41">
        <v>65000.36532926951</v>
      </c>
      <c r="H994" s="53">
        <v>62500</v>
      </c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s="16" customFormat="1" ht="29.25" customHeight="1" thickBot="1">
      <c r="A995" s="136">
        <v>900</v>
      </c>
      <c r="B995" s="137"/>
      <c r="C995" s="162" t="s">
        <v>360</v>
      </c>
      <c r="D995" s="137" t="s">
        <v>35</v>
      </c>
      <c r="E995" s="128">
        <v>449999.7448865834</v>
      </c>
      <c r="F995" s="129">
        <f t="shared" si="39"/>
        <v>449999.7448865834</v>
      </c>
      <c r="G995" s="41">
        <v>584999.6683525585</v>
      </c>
      <c r="H995" s="53">
        <v>562500</v>
      </c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s="16" customFormat="1" ht="38.25" customHeight="1" thickBot="1">
      <c r="A996" s="136">
        <v>901</v>
      </c>
      <c r="B996" s="137"/>
      <c r="C996" s="162" t="s">
        <v>806</v>
      </c>
      <c r="D996" s="137" t="s">
        <v>35</v>
      </c>
      <c r="E996" s="128">
        <v>399999.6549629724</v>
      </c>
      <c r="F996" s="129">
        <f t="shared" si="39"/>
        <v>399999.6549629724</v>
      </c>
      <c r="G996" s="41">
        <v>519999.5514518641</v>
      </c>
      <c r="H996" s="53">
        <v>500000</v>
      </c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s="16" customFormat="1" ht="43.5" customHeight="1" thickBot="1">
      <c r="A997" s="136">
        <v>902</v>
      </c>
      <c r="B997" s="137"/>
      <c r="C997" s="162" t="s">
        <v>807</v>
      </c>
      <c r="D997" s="137" t="s">
        <v>35</v>
      </c>
      <c r="E997" s="128">
        <v>399999.6549629724</v>
      </c>
      <c r="F997" s="129">
        <f t="shared" si="39"/>
        <v>399999.6549629724</v>
      </c>
      <c r="G997" s="41">
        <v>519999.5514518641</v>
      </c>
      <c r="H997" s="53">
        <v>500000</v>
      </c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s="16" customFormat="1" ht="30" customHeight="1" thickBot="1">
      <c r="A998" s="136">
        <v>903</v>
      </c>
      <c r="B998" s="137"/>
      <c r="C998" s="162" t="s">
        <v>365</v>
      </c>
      <c r="D998" s="137" t="s">
        <v>35</v>
      </c>
      <c r="E998" s="128">
        <v>400000.06833944295</v>
      </c>
      <c r="F998" s="129">
        <f t="shared" si="39"/>
        <v>400000.06833944295</v>
      </c>
      <c r="G998" s="41">
        <v>520000.08884127584</v>
      </c>
      <c r="H998" s="53">
        <v>500000</v>
      </c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s="16" customFormat="1" ht="33.75" customHeight="1" thickBot="1">
      <c r="A999" s="136">
        <v>904</v>
      </c>
      <c r="B999" s="137"/>
      <c r="C999" s="162" t="s">
        <v>371</v>
      </c>
      <c r="D999" s="137" t="s">
        <v>35</v>
      </c>
      <c r="E999" s="128">
        <v>99999.62765333317</v>
      </c>
      <c r="F999" s="129">
        <f t="shared" si="39"/>
        <v>99999.62765333317</v>
      </c>
      <c r="G999" s="41">
        <v>129999.51594933313</v>
      </c>
      <c r="H999" s="53">
        <v>125000</v>
      </c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s="16" customFormat="1" ht="32.25" customHeight="1" thickBot="1">
      <c r="A1000" s="136">
        <v>905</v>
      </c>
      <c r="B1000" s="137"/>
      <c r="C1000" s="162" t="s">
        <v>381</v>
      </c>
      <c r="D1000" s="137" t="s">
        <v>35</v>
      </c>
      <c r="E1000" s="128">
        <v>100000.49514275856</v>
      </c>
      <c r="F1000" s="129">
        <f t="shared" si="39"/>
        <v>100000.49514275856</v>
      </c>
      <c r="G1000" s="41">
        <v>130000</v>
      </c>
      <c r="H1000" s="53">
        <v>125000</v>
      </c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s="16" customFormat="1" ht="33" customHeight="1" thickBot="1">
      <c r="A1001" s="136">
        <v>906</v>
      </c>
      <c r="B1001" s="137"/>
      <c r="C1001" s="162" t="s">
        <v>367</v>
      </c>
      <c r="D1001" s="137" t="s">
        <v>35</v>
      </c>
      <c r="E1001" s="128">
        <v>150000.36224932715</v>
      </c>
      <c r="F1001" s="129">
        <f t="shared" si="39"/>
        <v>150000.36224932715</v>
      </c>
      <c r="G1001" s="41">
        <v>195000.47092412531</v>
      </c>
      <c r="H1001" s="53">
        <v>187500</v>
      </c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s="16" customFormat="1" ht="24.75" customHeight="1" thickBot="1">
      <c r="A1002" s="136">
        <v>907</v>
      </c>
      <c r="B1002" s="137"/>
      <c r="C1002" s="162" t="s">
        <v>354</v>
      </c>
      <c r="D1002" s="137" t="s">
        <v>35</v>
      </c>
      <c r="E1002" s="128">
        <v>69999.77382490035</v>
      </c>
      <c r="F1002" s="129">
        <f t="shared" si="39"/>
        <v>69999.77382490035</v>
      </c>
      <c r="G1002" s="41">
        <v>90999.70597237046</v>
      </c>
      <c r="H1002" s="53">
        <v>87500</v>
      </c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s="16" customFormat="1" ht="37.5" customHeight="1" thickBot="1">
      <c r="A1003" s="136">
        <v>908</v>
      </c>
      <c r="B1003" s="137"/>
      <c r="C1003" s="162" t="s">
        <v>363</v>
      </c>
      <c r="D1003" s="137" t="s">
        <v>35</v>
      </c>
      <c r="E1003" s="128">
        <v>99999.83146664771</v>
      </c>
      <c r="F1003" s="129">
        <f t="shared" si="39"/>
        <v>99999.83146664771</v>
      </c>
      <c r="G1003" s="41">
        <v>129999.78090664203</v>
      </c>
      <c r="H1003" s="53">
        <v>125000</v>
      </c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s="16" customFormat="1" ht="51.75" customHeight="1" thickBot="1">
      <c r="A1004" s="136">
        <v>909</v>
      </c>
      <c r="B1004" s="137"/>
      <c r="C1004" s="162" t="s">
        <v>808</v>
      </c>
      <c r="D1004" s="137" t="s">
        <v>35</v>
      </c>
      <c r="E1004" s="128">
        <v>399999.95178685954</v>
      </c>
      <c r="F1004" s="129">
        <f t="shared" si="39"/>
        <v>399999.95178685954</v>
      </c>
      <c r="G1004" s="41">
        <v>519999.93732291745</v>
      </c>
      <c r="H1004" s="53">
        <v>500000</v>
      </c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s="16" customFormat="1" ht="60" customHeight="1" thickBot="1">
      <c r="A1005" s="136">
        <v>910</v>
      </c>
      <c r="B1005" s="137"/>
      <c r="C1005" s="162" t="s">
        <v>635</v>
      </c>
      <c r="D1005" s="137" t="s">
        <v>35</v>
      </c>
      <c r="E1005" s="128">
        <v>149999.55136345275</v>
      </c>
      <c r="F1005" s="129">
        <f t="shared" si="39"/>
        <v>149999.55136345275</v>
      </c>
      <c r="G1005" s="41">
        <v>195000</v>
      </c>
      <c r="H1005" s="53">
        <v>187500</v>
      </c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s="16" customFormat="1" ht="39" customHeight="1" thickBot="1">
      <c r="A1006" s="136">
        <v>911</v>
      </c>
      <c r="B1006" s="137"/>
      <c r="C1006" s="162" t="s">
        <v>358</v>
      </c>
      <c r="D1006" s="137" t="s">
        <v>35</v>
      </c>
      <c r="E1006" s="128">
        <v>549999.5486264433</v>
      </c>
      <c r="F1006" s="129">
        <f t="shared" si="39"/>
        <v>549999.5486264433</v>
      </c>
      <c r="G1006" s="41">
        <v>715000</v>
      </c>
      <c r="H1006" s="53">
        <v>687500</v>
      </c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s="16" customFormat="1" ht="40.5" customHeight="1" thickBot="1">
      <c r="A1007" s="136">
        <v>912</v>
      </c>
      <c r="B1007" s="137"/>
      <c r="C1007" s="162" t="s">
        <v>809</v>
      </c>
      <c r="D1007" s="137" t="s">
        <v>35</v>
      </c>
      <c r="E1007" s="128">
        <v>400000.07148250274</v>
      </c>
      <c r="F1007" s="129">
        <f t="shared" si="39"/>
        <v>400000.07148250274</v>
      </c>
      <c r="G1007" s="41">
        <v>520000.0929272536</v>
      </c>
      <c r="H1007" s="53">
        <v>500000</v>
      </c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s="16" customFormat="1" ht="43.5" customHeight="1" thickBot="1">
      <c r="A1008" s="136">
        <v>913</v>
      </c>
      <c r="B1008" s="137"/>
      <c r="C1008" s="162" t="s">
        <v>810</v>
      </c>
      <c r="D1008" s="137" t="s">
        <v>35</v>
      </c>
      <c r="E1008" s="128">
        <v>349999.85196250275</v>
      </c>
      <c r="F1008" s="129">
        <f t="shared" si="39"/>
        <v>349999.85196250275</v>
      </c>
      <c r="G1008" s="41">
        <v>454999.8075512536</v>
      </c>
      <c r="H1008" s="53">
        <v>437500</v>
      </c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s="16" customFormat="1" ht="54.75" customHeight="1" thickBot="1">
      <c r="A1009" s="136">
        <v>914</v>
      </c>
      <c r="B1009" s="137"/>
      <c r="C1009" s="162" t="s">
        <v>811</v>
      </c>
      <c r="D1009" s="137" t="s">
        <v>35</v>
      </c>
      <c r="E1009" s="128">
        <v>349999.85196250275</v>
      </c>
      <c r="F1009" s="129">
        <f t="shared" si="39"/>
        <v>349999.85196250275</v>
      </c>
      <c r="G1009" s="41">
        <v>454999.8075512536</v>
      </c>
      <c r="H1009" s="53">
        <v>437500</v>
      </c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s="16" customFormat="1" ht="38.25" thickBot="1">
      <c r="A1010" s="136">
        <v>915</v>
      </c>
      <c r="B1010" s="137"/>
      <c r="C1010" s="162" t="s">
        <v>812</v>
      </c>
      <c r="D1010" s="137" t="s">
        <v>35</v>
      </c>
      <c r="E1010" s="128">
        <v>349999.85196250275</v>
      </c>
      <c r="F1010" s="129">
        <f t="shared" si="39"/>
        <v>349999.85196250275</v>
      </c>
      <c r="G1010" s="41">
        <v>454999.8075512536</v>
      </c>
      <c r="H1010" s="53">
        <v>437500</v>
      </c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s="16" customFormat="1" ht="25.5" customHeight="1" thickBot="1">
      <c r="A1011" s="136">
        <v>916</v>
      </c>
      <c r="B1011" s="137"/>
      <c r="C1011" s="162" t="s">
        <v>813</v>
      </c>
      <c r="D1011" s="137" t="s">
        <v>35</v>
      </c>
      <c r="E1011" s="128">
        <v>399999.65237021865</v>
      </c>
      <c r="F1011" s="129">
        <f t="shared" si="39"/>
        <v>399999.65237021865</v>
      </c>
      <c r="G1011" s="41">
        <v>519999.5480812843</v>
      </c>
      <c r="H1011" s="53">
        <v>500000</v>
      </c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s="16" customFormat="1" ht="39" customHeight="1" thickBot="1">
      <c r="A1012" s="136">
        <v>917</v>
      </c>
      <c r="B1012" s="137"/>
      <c r="C1012" s="162" t="s">
        <v>814</v>
      </c>
      <c r="D1012" s="137" t="s">
        <v>35</v>
      </c>
      <c r="E1012" s="128">
        <v>399999.65237021865</v>
      </c>
      <c r="F1012" s="129">
        <f aca="true" t="shared" si="40" ref="F1012:F1075">E1012</f>
        <v>399999.65237021865</v>
      </c>
      <c r="G1012" s="41">
        <v>519999.5480812843</v>
      </c>
      <c r="H1012" s="53">
        <v>500000</v>
      </c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s="16" customFormat="1" ht="35.25" customHeight="1" thickBot="1">
      <c r="A1013" s="136">
        <v>918</v>
      </c>
      <c r="B1013" s="137"/>
      <c r="C1013" s="162" t="s">
        <v>815</v>
      </c>
      <c r="D1013" s="137" t="s">
        <v>35</v>
      </c>
      <c r="E1013" s="128">
        <v>349999.6496852186</v>
      </c>
      <c r="F1013" s="129">
        <f t="shared" si="40"/>
        <v>349999.6496852186</v>
      </c>
      <c r="G1013" s="41">
        <v>454999.5445907842</v>
      </c>
      <c r="H1013" s="53">
        <v>437500</v>
      </c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s="16" customFormat="1" ht="36" customHeight="1" thickBot="1">
      <c r="A1014" s="136">
        <v>919</v>
      </c>
      <c r="B1014" s="137"/>
      <c r="C1014" s="162" t="s">
        <v>810</v>
      </c>
      <c r="D1014" s="137" t="s">
        <v>35</v>
      </c>
      <c r="E1014" s="128">
        <v>150000.18596521858</v>
      </c>
      <c r="F1014" s="129">
        <f t="shared" si="40"/>
        <v>150000.18596521858</v>
      </c>
      <c r="G1014" s="41">
        <v>195000.24175478416</v>
      </c>
      <c r="H1014" s="53">
        <v>187500</v>
      </c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s="16" customFormat="1" ht="22.5" customHeight="1" thickBot="1">
      <c r="A1015" s="136">
        <v>920</v>
      </c>
      <c r="B1015" s="137"/>
      <c r="C1015" s="162" t="s">
        <v>816</v>
      </c>
      <c r="D1015" s="137" t="s">
        <v>35</v>
      </c>
      <c r="E1015" s="128">
        <v>324999.78181188536</v>
      </c>
      <c r="F1015" s="129">
        <f t="shared" si="40"/>
        <v>324999.78181188536</v>
      </c>
      <c r="G1015" s="41">
        <v>422499.716355451</v>
      </c>
      <c r="H1015" s="53">
        <v>406250</v>
      </c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s="16" customFormat="1" ht="27.75" customHeight="1" thickBot="1">
      <c r="A1016" s="136">
        <v>921</v>
      </c>
      <c r="B1016" s="137"/>
      <c r="C1016" s="162" t="s">
        <v>817</v>
      </c>
      <c r="D1016" s="137" t="s">
        <v>35</v>
      </c>
      <c r="E1016" s="128">
        <v>324999.78181188536</v>
      </c>
      <c r="F1016" s="129">
        <f t="shared" si="40"/>
        <v>324999.78181188536</v>
      </c>
      <c r="G1016" s="41">
        <v>422499.716355451</v>
      </c>
      <c r="H1016" s="53">
        <v>406250</v>
      </c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s="16" customFormat="1" ht="35.25" customHeight="1" thickBot="1">
      <c r="A1017" s="136">
        <v>922</v>
      </c>
      <c r="B1017" s="137"/>
      <c r="C1017" s="162" t="s">
        <v>818</v>
      </c>
      <c r="D1017" s="137" t="s">
        <v>35</v>
      </c>
      <c r="E1017" s="128">
        <v>324999.78181188536</v>
      </c>
      <c r="F1017" s="129">
        <f t="shared" si="40"/>
        <v>324999.78181188536</v>
      </c>
      <c r="G1017" s="41">
        <v>422499.716355451</v>
      </c>
      <c r="H1017" s="53">
        <v>406250</v>
      </c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s="16" customFormat="1" ht="34.5" customHeight="1" thickBot="1">
      <c r="A1018" s="136">
        <v>923</v>
      </c>
      <c r="B1018" s="137"/>
      <c r="C1018" s="162" t="s">
        <v>819</v>
      </c>
      <c r="D1018" s="137" t="s">
        <v>35</v>
      </c>
      <c r="E1018" s="128">
        <v>324999.78181188536</v>
      </c>
      <c r="F1018" s="129">
        <f t="shared" si="40"/>
        <v>324999.78181188536</v>
      </c>
      <c r="G1018" s="41">
        <v>422499.716355451</v>
      </c>
      <c r="H1018" s="53">
        <v>406250</v>
      </c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s="16" customFormat="1" ht="25.5" customHeight="1" thickBot="1">
      <c r="A1019" s="136">
        <v>924</v>
      </c>
      <c r="B1019" s="137"/>
      <c r="C1019" s="162" t="s">
        <v>820</v>
      </c>
      <c r="D1019" s="137" t="s">
        <v>35</v>
      </c>
      <c r="E1019" s="128">
        <v>324999.78181188536</v>
      </c>
      <c r="F1019" s="129">
        <f t="shared" si="40"/>
        <v>324999.78181188536</v>
      </c>
      <c r="G1019" s="41">
        <v>422499.716355451</v>
      </c>
      <c r="H1019" s="53">
        <v>406250</v>
      </c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s="16" customFormat="1" ht="27.75" customHeight="1" thickBot="1">
      <c r="A1020" s="136">
        <v>925</v>
      </c>
      <c r="B1020" s="137"/>
      <c r="C1020" s="162" t="s">
        <v>821</v>
      </c>
      <c r="D1020" s="137" t="s">
        <v>35</v>
      </c>
      <c r="E1020" s="128">
        <v>324999.78181188536</v>
      </c>
      <c r="F1020" s="129">
        <f t="shared" si="40"/>
        <v>324999.78181188536</v>
      </c>
      <c r="G1020" s="41">
        <v>422499.716355451</v>
      </c>
      <c r="H1020" s="53">
        <v>406250</v>
      </c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s="16" customFormat="1" ht="36" customHeight="1" thickBot="1">
      <c r="A1021" s="136">
        <v>926</v>
      </c>
      <c r="B1021" s="137"/>
      <c r="C1021" s="165" t="s">
        <v>822</v>
      </c>
      <c r="D1021" s="137" t="s">
        <v>35</v>
      </c>
      <c r="E1021" s="128">
        <v>324999.65757855197</v>
      </c>
      <c r="F1021" s="129">
        <f t="shared" si="40"/>
        <v>324999.65757855197</v>
      </c>
      <c r="G1021" s="41">
        <v>422499.55485211755</v>
      </c>
      <c r="H1021" s="53">
        <v>406250</v>
      </c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s="16" customFormat="1" ht="27" customHeight="1" thickBot="1">
      <c r="A1022" s="136">
        <v>927</v>
      </c>
      <c r="B1022" s="137"/>
      <c r="C1022" s="162" t="s">
        <v>823</v>
      </c>
      <c r="D1022" s="137" t="s">
        <v>35</v>
      </c>
      <c r="E1022" s="128">
        <v>324999.78181188536</v>
      </c>
      <c r="F1022" s="129">
        <f t="shared" si="40"/>
        <v>324999.78181188536</v>
      </c>
      <c r="G1022" s="41">
        <v>422499.716355451</v>
      </c>
      <c r="H1022" s="53">
        <v>406250</v>
      </c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s="5" customFormat="1" ht="42.75" customHeight="1" thickBot="1">
      <c r="A1023" s="136">
        <v>928</v>
      </c>
      <c r="B1023" s="137"/>
      <c r="C1023" s="162" t="s">
        <v>824</v>
      </c>
      <c r="D1023" s="137" t="s">
        <v>35</v>
      </c>
      <c r="E1023" s="128">
        <v>324999.78181188536</v>
      </c>
      <c r="F1023" s="129">
        <f t="shared" si="40"/>
        <v>324999.78181188536</v>
      </c>
      <c r="G1023" s="41">
        <v>422499.716355451</v>
      </c>
      <c r="H1023" s="53">
        <v>406250</v>
      </c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s="16" customFormat="1" ht="39" customHeight="1" thickBot="1">
      <c r="A1024" s="136">
        <v>929</v>
      </c>
      <c r="B1024" s="137"/>
      <c r="C1024" s="162" t="s">
        <v>825</v>
      </c>
      <c r="D1024" s="137" t="s">
        <v>35</v>
      </c>
      <c r="E1024" s="128">
        <v>324999.78181188536</v>
      </c>
      <c r="F1024" s="129">
        <f t="shared" si="40"/>
        <v>324999.78181188536</v>
      </c>
      <c r="G1024" s="41">
        <v>422499.716355451</v>
      </c>
      <c r="H1024" s="53">
        <v>406250</v>
      </c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s="16" customFormat="1" ht="39" customHeight="1" thickBot="1">
      <c r="A1025" s="136">
        <v>930</v>
      </c>
      <c r="B1025" s="137"/>
      <c r="C1025" s="162" t="s">
        <v>826</v>
      </c>
      <c r="D1025" s="137" t="s">
        <v>35</v>
      </c>
      <c r="E1025" s="128">
        <v>324999.78181188536</v>
      </c>
      <c r="F1025" s="129">
        <f t="shared" si="40"/>
        <v>324999.78181188536</v>
      </c>
      <c r="G1025" s="41">
        <v>422499.716355451</v>
      </c>
      <c r="H1025" s="53">
        <v>406250</v>
      </c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s="16" customFormat="1" ht="36.75" customHeight="1" thickBot="1">
      <c r="A1026" s="136">
        <v>931</v>
      </c>
      <c r="B1026" s="137"/>
      <c r="C1026" s="162" t="s">
        <v>827</v>
      </c>
      <c r="D1026" s="137" t="s">
        <v>35</v>
      </c>
      <c r="E1026" s="128">
        <v>324999.78181188536</v>
      </c>
      <c r="F1026" s="129">
        <f t="shared" si="40"/>
        <v>324999.78181188536</v>
      </c>
      <c r="G1026" s="41">
        <v>422499.716355451</v>
      </c>
      <c r="H1026" s="53">
        <v>406250</v>
      </c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s="16" customFormat="1" ht="23.25" customHeight="1" thickBot="1">
      <c r="A1027" s="136">
        <v>932</v>
      </c>
      <c r="B1027" s="137"/>
      <c r="C1027" s="162" t="s">
        <v>828</v>
      </c>
      <c r="D1027" s="137" t="s">
        <v>35</v>
      </c>
      <c r="E1027" s="128">
        <v>324999.78181188536</v>
      </c>
      <c r="F1027" s="129">
        <f t="shared" si="40"/>
        <v>324999.78181188536</v>
      </c>
      <c r="G1027" s="41">
        <v>422499.716355451</v>
      </c>
      <c r="H1027" s="53">
        <v>406250</v>
      </c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s="16" customFormat="1" ht="34.5" customHeight="1" thickBot="1">
      <c r="A1028" s="136">
        <v>933</v>
      </c>
      <c r="B1028" s="137"/>
      <c r="C1028" s="162" t="s">
        <v>829</v>
      </c>
      <c r="D1028" s="137" t="s">
        <v>35</v>
      </c>
      <c r="E1028" s="128">
        <v>324999.78181188536</v>
      </c>
      <c r="F1028" s="129">
        <f t="shared" si="40"/>
        <v>324999.78181188536</v>
      </c>
      <c r="G1028" s="41">
        <v>422499.716355451</v>
      </c>
      <c r="H1028" s="53">
        <v>406250</v>
      </c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s="16" customFormat="1" ht="23.25" customHeight="1" thickBot="1">
      <c r="A1029" s="136">
        <v>934</v>
      </c>
      <c r="B1029" s="137"/>
      <c r="C1029" s="162" t="s">
        <v>830</v>
      </c>
      <c r="D1029" s="137" t="s">
        <v>35</v>
      </c>
      <c r="E1029" s="128">
        <v>324999.78181188536</v>
      </c>
      <c r="F1029" s="129">
        <f t="shared" si="40"/>
        <v>324999.78181188536</v>
      </c>
      <c r="G1029" s="41">
        <v>422499.716355451</v>
      </c>
      <c r="H1029" s="53">
        <v>406250</v>
      </c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s="16" customFormat="1" ht="23.25" customHeight="1" thickBot="1">
      <c r="A1030" s="136">
        <v>935</v>
      </c>
      <c r="B1030" s="137"/>
      <c r="C1030" s="162" t="s">
        <v>819</v>
      </c>
      <c r="D1030" s="137" t="s">
        <v>35</v>
      </c>
      <c r="E1030" s="128">
        <v>324999.78181188536</v>
      </c>
      <c r="F1030" s="129">
        <f t="shared" si="40"/>
        <v>324999.78181188536</v>
      </c>
      <c r="G1030" s="41">
        <v>422499.716355451</v>
      </c>
      <c r="H1030" s="53">
        <v>406250</v>
      </c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s="16" customFormat="1" ht="30.75" customHeight="1" thickBot="1">
      <c r="A1031" s="136">
        <v>936</v>
      </c>
      <c r="B1031" s="137"/>
      <c r="C1031" s="162" t="s">
        <v>831</v>
      </c>
      <c r="D1031" s="137" t="s">
        <v>35</v>
      </c>
      <c r="E1031" s="128">
        <v>324999.78181188536</v>
      </c>
      <c r="F1031" s="129">
        <f t="shared" si="40"/>
        <v>324999.78181188536</v>
      </c>
      <c r="G1031" s="41">
        <v>422499.716355451</v>
      </c>
      <c r="H1031" s="53">
        <v>406250</v>
      </c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s="16" customFormat="1" ht="31.5" customHeight="1" thickBot="1">
      <c r="A1032" s="136">
        <v>937</v>
      </c>
      <c r="B1032" s="137"/>
      <c r="C1032" s="162" t="s">
        <v>832</v>
      </c>
      <c r="D1032" s="137" t="s">
        <v>35</v>
      </c>
      <c r="E1032" s="128">
        <v>324999.5262006515</v>
      </c>
      <c r="F1032" s="129">
        <f t="shared" si="40"/>
        <v>324999.5262006515</v>
      </c>
      <c r="G1032" s="41">
        <v>422500</v>
      </c>
      <c r="H1032" s="53">
        <v>406250</v>
      </c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8" s="13" customFormat="1" ht="23.25" customHeight="1" thickBot="1">
      <c r="A1033" s="136">
        <v>938</v>
      </c>
      <c r="B1033" s="137"/>
      <c r="C1033" s="162" t="s">
        <v>833</v>
      </c>
      <c r="D1033" s="137" t="s">
        <v>35</v>
      </c>
      <c r="E1033" s="128">
        <v>200000.00972636262</v>
      </c>
      <c r="F1033" s="129">
        <f t="shared" si="40"/>
        <v>200000.00972636262</v>
      </c>
      <c r="G1033" s="41">
        <v>260000.01264427142</v>
      </c>
      <c r="H1033" s="53">
        <v>250000</v>
      </c>
    </row>
    <row r="1034" spans="1:8" s="13" customFormat="1" ht="36.75" customHeight="1" thickBot="1">
      <c r="A1034" s="136">
        <v>939</v>
      </c>
      <c r="B1034" s="137"/>
      <c r="C1034" s="162" t="s">
        <v>834</v>
      </c>
      <c r="D1034" s="137" t="s">
        <v>35</v>
      </c>
      <c r="E1034" s="128">
        <v>200000.00972636262</v>
      </c>
      <c r="F1034" s="129">
        <f t="shared" si="40"/>
        <v>200000.00972636262</v>
      </c>
      <c r="G1034" s="41">
        <v>260000.01264427142</v>
      </c>
      <c r="H1034" s="53">
        <v>250000</v>
      </c>
    </row>
    <row r="1035" spans="1:8" s="74" customFormat="1" ht="39" customHeight="1" thickBot="1">
      <c r="A1035" s="136">
        <v>940</v>
      </c>
      <c r="B1035" s="137"/>
      <c r="C1035" s="162" t="s">
        <v>835</v>
      </c>
      <c r="D1035" s="137" t="s">
        <v>35</v>
      </c>
      <c r="E1035" s="128">
        <v>200000.00972636262</v>
      </c>
      <c r="F1035" s="129">
        <f t="shared" si="40"/>
        <v>200000.00972636262</v>
      </c>
      <c r="G1035" s="41">
        <v>260000.01264427142</v>
      </c>
      <c r="H1035" s="53">
        <v>250000</v>
      </c>
    </row>
    <row r="1036" spans="1:8" s="74" customFormat="1" ht="39" customHeight="1" thickBot="1">
      <c r="A1036" s="136">
        <v>941</v>
      </c>
      <c r="B1036" s="137"/>
      <c r="C1036" s="162" t="s">
        <v>836</v>
      </c>
      <c r="D1036" s="137" t="s">
        <v>35</v>
      </c>
      <c r="E1036" s="128">
        <v>200000.00972636262</v>
      </c>
      <c r="F1036" s="129">
        <f t="shared" si="40"/>
        <v>200000.00972636262</v>
      </c>
      <c r="G1036" s="41">
        <v>260000.01264427142</v>
      </c>
      <c r="H1036" s="53">
        <v>250000</v>
      </c>
    </row>
    <row r="1037" spans="1:22" s="51" customFormat="1" ht="39.75" customHeight="1" thickBot="1">
      <c r="A1037" s="136">
        <v>942</v>
      </c>
      <c r="B1037" s="137"/>
      <c r="C1037" s="162" t="s">
        <v>837</v>
      </c>
      <c r="D1037" s="137" t="s">
        <v>35</v>
      </c>
      <c r="E1037" s="128">
        <v>149999.88462382194</v>
      </c>
      <c r="F1037" s="129">
        <f t="shared" si="40"/>
        <v>149999.88462382194</v>
      </c>
      <c r="G1037" s="41">
        <v>194999.85001096854</v>
      </c>
      <c r="H1037" s="53">
        <v>187500</v>
      </c>
      <c r="I1037" s="74"/>
      <c r="J1037" s="74"/>
      <c r="K1037" s="74"/>
      <c r="L1037" s="74"/>
      <c r="M1037" s="74"/>
      <c r="N1037" s="74"/>
      <c r="O1037" s="74"/>
      <c r="P1037" s="74"/>
      <c r="Q1037" s="74"/>
      <c r="R1037" s="74"/>
      <c r="S1037" s="74"/>
      <c r="T1037" s="74"/>
      <c r="U1037" s="74"/>
      <c r="V1037" s="74"/>
    </row>
    <row r="1038" spans="1:22" s="51" customFormat="1" ht="36" customHeight="1" thickBot="1">
      <c r="A1038" s="136">
        <v>943</v>
      </c>
      <c r="B1038" s="137"/>
      <c r="C1038" s="162" t="s">
        <v>838</v>
      </c>
      <c r="D1038" s="137" t="s">
        <v>35</v>
      </c>
      <c r="E1038" s="128">
        <v>200000.00972636262</v>
      </c>
      <c r="F1038" s="129">
        <f t="shared" si="40"/>
        <v>200000.00972636262</v>
      </c>
      <c r="G1038" s="41">
        <v>260000.01264427142</v>
      </c>
      <c r="H1038" s="53">
        <v>250000</v>
      </c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  <c r="U1038" s="74"/>
      <c r="V1038" s="74"/>
    </row>
    <row r="1039" spans="1:22" s="51" customFormat="1" ht="39" customHeight="1" thickBot="1">
      <c r="A1039" s="136">
        <v>944</v>
      </c>
      <c r="B1039" s="137"/>
      <c r="C1039" s="162" t="s">
        <v>839</v>
      </c>
      <c r="D1039" s="137" t="s">
        <v>35</v>
      </c>
      <c r="E1039" s="128">
        <v>200000.00972636262</v>
      </c>
      <c r="F1039" s="129">
        <f t="shared" si="40"/>
        <v>200000.00972636262</v>
      </c>
      <c r="G1039" s="41">
        <v>260000.01264427142</v>
      </c>
      <c r="H1039" s="53">
        <v>250000</v>
      </c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</row>
    <row r="1040" spans="1:22" s="51" customFormat="1" ht="40.5" customHeight="1" thickBot="1">
      <c r="A1040" s="136">
        <v>945</v>
      </c>
      <c r="B1040" s="137"/>
      <c r="C1040" s="162" t="s">
        <v>840</v>
      </c>
      <c r="D1040" s="137" t="s">
        <v>35</v>
      </c>
      <c r="E1040" s="128">
        <v>199999.94346576452</v>
      </c>
      <c r="F1040" s="129">
        <f t="shared" si="40"/>
        <v>199999.94346576452</v>
      </c>
      <c r="G1040" s="41">
        <v>259999.92650549387</v>
      </c>
      <c r="H1040" s="53">
        <v>250000</v>
      </c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</row>
    <row r="1041" spans="1:22" s="51" customFormat="1" ht="37.5" customHeight="1" thickBot="1">
      <c r="A1041" s="136">
        <v>946</v>
      </c>
      <c r="B1041" s="137"/>
      <c r="C1041" s="162" t="s">
        <v>841</v>
      </c>
      <c r="D1041" s="137" t="s">
        <v>35</v>
      </c>
      <c r="E1041" s="128">
        <v>199999.94346576452</v>
      </c>
      <c r="F1041" s="129">
        <f t="shared" si="40"/>
        <v>199999.94346576452</v>
      </c>
      <c r="G1041" s="41">
        <v>259999.92650549387</v>
      </c>
      <c r="H1041" s="53">
        <v>250000</v>
      </c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  <c r="T1041" s="74"/>
      <c r="U1041" s="74"/>
      <c r="V1041" s="74"/>
    </row>
    <row r="1042" spans="1:22" s="51" customFormat="1" ht="27" customHeight="1" thickBot="1">
      <c r="A1042" s="136">
        <v>947</v>
      </c>
      <c r="B1042" s="137"/>
      <c r="C1042" s="162" t="s">
        <v>842</v>
      </c>
      <c r="D1042" s="137" t="s">
        <v>35</v>
      </c>
      <c r="E1042" s="128">
        <v>199999.94346576452</v>
      </c>
      <c r="F1042" s="129">
        <f t="shared" si="40"/>
        <v>199999.94346576452</v>
      </c>
      <c r="G1042" s="41">
        <v>259999.92650549387</v>
      </c>
      <c r="H1042" s="53">
        <v>250000</v>
      </c>
      <c r="I1042" s="74"/>
      <c r="J1042" s="74"/>
      <c r="K1042" s="74"/>
      <c r="L1042" s="74"/>
      <c r="M1042" s="74"/>
      <c r="N1042" s="74"/>
      <c r="O1042" s="74"/>
      <c r="P1042" s="74"/>
      <c r="Q1042" s="74"/>
      <c r="R1042" s="74"/>
      <c r="S1042" s="74"/>
      <c r="T1042" s="74"/>
      <c r="U1042" s="74"/>
      <c r="V1042" s="74"/>
    </row>
    <row r="1043" spans="1:22" s="51" customFormat="1" ht="41.25" customHeight="1" thickBot="1">
      <c r="A1043" s="136">
        <v>948</v>
      </c>
      <c r="B1043" s="137"/>
      <c r="C1043" s="162" t="s">
        <v>843</v>
      </c>
      <c r="D1043" s="137" t="s">
        <v>35</v>
      </c>
      <c r="E1043" s="128">
        <v>399999.67245411244</v>
      </c>
      <c r="F1043" s="129">
        <f t="shared" si="40"/>
        <v>399999.67245411244</v>
      </c>
      <c r="G1043" s="41">
        <v>519999.5741903462</v>
      </c>
      <c r="H1043" s="53">
        <v>500000</v>
      </c>
      <c r="I1043" s="74"/>
      <c r="J1043" s="74"/>
      <c r="K1043" s="74"/>
      <c r="L1043" s="74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</row>
    <row r="1044" spans="1:8" s="74" customFormat="1" ht="38.25" thickBot="1">
      <c r="A1044" s="136">
        <v>949</v>
      </c>
      <c r="B1044" s="137"/>
      <c r="C1044" s="162" t="s">
        <v>844</v>
      </c>
      <c r="D1044" s="137" t="s">
        <v>35</v>
      </c>
      <c r="E1044" s="128">
        <v>249999.87283523506</v>
      </c>
      <c r="F1044" s="129">
        <f t="shared" si="40"/>
        <v>249999.87283523506</v>
      </c>
      <c r="G1044" s="41">
        <v>324999.8346858056</v>
      </c>
      <c r="H1044" s="53">
        <v>312500</v>
      </c>
    </row>
    <row r="1045" spans="1:8" s="13" customFormat="1" ht="38.25" customHeight="1" thickBot="1">
      <c r="A1045" s="136">
        <v>950</v>
      </c>
      <c r="B1045" s="137"/>
      <c r="C1045" s="162" t="s">
        <v>845</v>
      </c>
      <c r="D1045" s="137" t="s">
        <v>35</v>
      </c>
      <c r="E1045" s="128">
        <v>450000.4855036469</v>
      </c>
      <c r="F1045" s="129">
        <f t="shared" si="40"/>
        <v>450000.4855036469</v>
      </c>
      <c r="G1045" s="41">
        <v>585000</v>
      </c>
      <c r="H1045" s="53">
        <v>562500</v>
      </c>
    </row>
    <row r="1046" spans="1:8" s="13" customFormat="1" ht="41.25" customHeight="1" thickBot="1">
      <c r="A1046" s="136">
        <v>951</v>
      </c>
      <c r="B1046" s="137"/>
      <c r="C1046" s="162" t="s">
        <v>1117</v>
      </c>
      <c r="D1046" s="137" t="s">
        <v>35</v>
      </c>
      <c r="E1046" s="128">
        <v>249999.87283523506</v>
      </c>
      <c r="F1046" s="129">
        <f t="shared" si="40"/>
        <v>249999.87283523506</v>
      </c>
      <c r="G1046" s="41">
        <v>324999.8346858056</v>
      </c>
      <c r="H1046" s="53">
        <v>312500</v>
      </c>
    </row>
    <row r="1047" spans="1:22" s="16" customFormat="1" ht="40.5" customHeight="1" thickBot="1">
      <c r="A1047" s="136">
        <v>952</v>
      </c>
      <c r="B1047" s="137"/>
      <c r="C1047" s="162" t="s">
        <v>846</v>
      </c>
      <c r="D1047" s="137" t="s">
        <v>35</v>
      </c>
      <c r="E1047" s="128">
        <v>199999.52596576448</v>
      </c>
      <c r="F1047" s="129">
        <f t="shared" si="40"/>
        <v>199999.52596576448</v>
      </c>
      <c r="G1047" s="41">
        <v>260000</v>
      </c>
      <c r="H1047" s="53">
        <v>250000</v>
      </c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s="16" customFormat="1" ht="39.75" customHeight="1" thickBot="1">
      <c r="A1048" s="136">
        <v>953</v>
      </c>
      <c r="B1048" s="137"/>
      <c r="C1048" s="162" t="s">
        <v>847</v>
      </c>
      <c r="D1048" s="137" t="s">
        <v>35</v>
      </c>
      <c r="E1048" s="128">
        <v>500000.41321364697</v>
      </c>
      <c r="F1048" s="129">
        <f t="shared" si="40"/>
        <v>500000.41321364697</v>
      </c>
      <c r="G1048" s="41">
        <v>650000</v>
      </c>
      <c r="H1048" s="53">
        <v>625000</v>
      </c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s="16" customFormat="1" ht="33" customHeight="1" thickBot="1">
      <c r="A1049" s="136">
        <v>954</v>
      </c>
      <c r="B1049" s="137"/>
      <c r="C1049" s="162" t="s">
        <v>848</v>
      </c>
      <c r="D1049" s="137" t="s">
        <v>35</v>
      </c>
      <c r="E1049" s="128">
        <v>199999.57653243118</v>
      </c>
      <c r="F1049" s="129">
        <f t="shared" si="40"/>
        <v>199999.57653243118</v>
      </c>
      <c r="G1049" s="41">
        <v>260000</v>
      </c>
      <c r="H1049" s="53">
        <v>250000</v>
      </c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s="16" customFormat="1" ht="38.25" thickBot="1">
      <c r="A1050" s="136">
        <v>955</v>
      </c>
      <c r="B1050" s="137"/>
      <c r="C1050" s="162" t="s">
        <v>849</v>
      </c>
      <c r="D1050" s="137" t="s">
        <v>35</v>
      </c>
      <c r="E1050" s="128">
        <v>199999.57653243118</v>
      </c>
      <c r="F1050" s="129">
        <f t="shared" si="40"/>
        <v>199999.57653243118</v>
      </c>
      <c r="G1050" s="41">
        <v>260000</v>
      </c>
      <c r="H1050" s="53">
        <v>250000</v>
      </c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s="16" customFormat="1" ht="57" thickBot="1">
      <c r="A1051" s="136">
        <v>956</v>
      </c>
      <c r="B1051" s="137"/>
      <c r="C1051" s="162" t="s">
        <v>850</v>
      </c>
      <c r="D1051" s="137" t="s">
        <v>35</v>
      </c>
      <c r="E1051" s="128">
        <v>200000.16487909787</v>
      </c>
      <c r="F1051" s="129">
        <f t="shared" si="40"/>
        <v>200000.16487909787</v>
      </c>
      <c r="G1051" s="41">
        <v>260000</v>
      </c>
      <c r="H1051" s="53">
        <v>250000</v>
      </c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s="16" customFormat="1" ht="30" customHeight="1" thickBot="1">
      <c r="A1052" s="136">
        <v>957</v>
      </c>
      <c r="B1052" s="137"/>
      <c r="C1052" s="162" t="s">
        <v>851</v>
      </c>
      <c r="D1052" s="137" t="s">
        <v>35</v>
      </c>
      <c r="E1052" s="128">
        <v>300000.033267398</v>
      </c>
      <c r="F1052" s="129">
        <f t="shared" si="40"/>
        <v>300000.033267398</v>
      </c>
      <c r="G1052" s="41">
        <v>390000.04324761743</v>
      </c>
      <c r="H1052" s="53">
        <v>375000</v>
      </c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s="16" customFormat="1" ht="38.25" customHeight="1" thickBot="1">
      <c r="A1053" s="136">
        <v>958</v>
      </c>
      <c r="B1053" s="137"/>
      <c r="C1053" s="162" t="s">
        <v>852</v>
      </c>
      <c r="D1053" s="137" t="s">
        <v>35</v>
      </c>
      <c r="E1053" s="172">
        <v>400000.43555999675</v>
      </c>
      <c r="F1053" s="129">
        <f t="shared" si="40"/>
        <v>400000.43555999675</v>
      </c>
      <c r="G1053" s="41">
        <v>520000</v>
      </c>
      <c r="H1053" s="53">
        <v>500000</v>
      </c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s="16" customFormat="1" ht="58.5" customHeight="1" thickBot="1">
      <c r="A1054" s="136">
        <v>959</v>
      </c>
      <c r="B1054" s="137"/>
      <c r="C1054" s="162" t="s">
        <v>853</v>
      </c>
      <c r="D1054" s="137" t="s">
        <v>35</v>
      </c>
      <c r="E1054" s="128">
        <v>400000.43555999675</v>
      </c>
      <c r="F1054" s="129">
        <f t="shared" si="40"/>
        <v>400000.43555999675</v>
      </c>
      <c r="G1054" s="41">
        <v>520000</v>
      </c>
      <c r="H1054" s="53">
        <v>500000</v>
      </c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s="16" customFormat="1" ht="40.5" customHeight="1" thickBot="1">
      <c r="A1055" s="136">
        <v>960</v>
      </c>
      <c r="B1055" s="137"/>
      <c r="C1055" s="162" t="s">
        <v>854</v>
      </c>
      <c r="D1055" s="137" t="s">
        <v>35</v>
      </c>
      <c r="E1055" s="128">
        <v>310000.0522033301</v>
      </c>
      <c r="F1055" s="129">
        <f t="shared" si="40"/>
        <v>310000.0522033301</v>
      </c>
      <c r="G1055" s="41">
        <v>403000.06786432915</v>
      </c>
      <c r="H1055" s="53">
        <v>387500</v>
      </c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8" s="13" customFormat="1" ht="34.5" customHeight="1" thickBot="1">
      <c r="A1056" s="136">
        <v>961</v>
      </c>
      <c r="B1056" s="137"/>
      <c r="C1056" s="162" t="s">
        <v>855</v>
      </c>
      <c r="D1056" s="137" t="s">
        <v>35</v>
      </c>
      <c r="E1056" s="128">
        <v>310000.0522033301</v>
      </c>
      <c r="F1056" s="129">
        <f t="shared" si="40"/>
        <v>310000.0522033301</v>
      </c>
      <c r="G1056" s="41">
        <v>403000.06786432915</v>
      </c>
      <c r="H1056" s="53">
        <v>387500</v>
      </c>
    </row>
    <row r="1057" spans="1:8" s="13" customFormat="1" ht="35.25" customHeight="1" thickBot="1">
      <c r="A1057" s="136">
        <v>962</v>
      </c>
      <c r="B1057" s="137"/>
      <c r="C1057" s="162" t="s">
        <v>856</v>
      </c>
      <c r="D1057" s="137" t="s">
        <v>35</v>
      </c>
      <c r="E1057" s="128">
        <v>310000.0522033301</v>
      </c>
      <c r="F1057" s="129">
        <f t="shared" si="40"/>
        <v>310000.0522033301</v>
      </c>
      <c r="G1057" s="41">
        <v>403000.06786432915</v>
      </c>
      <c r="H1057" s="53">
        <v>387500</v>
      </c>
    </row>
    <row r="1058" spans="1:22" s="16" customFormat="1" ht="37.5" customHeight="1" thickBot="1">
      <c r="A1058" s="136">
        <v>963</v>
      </c>
      <c r="B1058" s="137"/>
      <c r="C1058" s="162" t="s">
        <v>857</v>
      </c>
      <c r="D1058" s="137" t="s">
        <v>35</v>
      </c>
      <c r="E1058" s="128">
        <v>310000.0522033301</v>
      </c>
      <c r="F1058" s="129">
        <f t="shared" si="40"/>
        <v>310000.0522033301</v>
      </c>
      <c r="G1058" s="41">
        <v>403000.06786432915</v>
      </c>
      <c r="H1058" s="53">
        <v>387500</v>
      </c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s="16" customFormat="1" ht="36.75" customHeight="1" thickBot="1">
      <c r="A1059" s="136">
        <v>964</v>
      </c>
      <c r="B1059" s="137"/>
      <c r="C1059" s="162" t="s">
        <v>858</v>
      </c>
      <c r="D1059" s="137" t="s">
        <v>35</v>
      </c>
      <c r="E1059" s="128">
        <v>499999.5720461074</v>
      </c>
      <c r="F1059" s="129">
        <f t="shared" si="40"/>
        <v>499999.5720461074</v>
      </c>
      <c r="G1059" s="41">
        <v>650000</v>
      </c>
      <c r="H1059" s="53">
        <v>625000</v>
      </c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s="16" customFormat="1" ht="38.25" customHeight="1" thickBot="1">
      <c r="A1060" s="136">
        <v>965</v>
      </c>
      <c r="B1060" s="137"/>
      <c r="C1060" s="162" t="s">
        <v>859</v>
      </c>
      <c r="D1060" s="137" t="s">
        <v>35</v>
      </c>
      <c r="E1060" s="128">
        <v>499999.5720461074</v>
      </c>
      <c r="F1060" s="129">
        <f t="shared" si="40"/>
        <v>499999.5720461074</v>
      </c>
      <c r="G1060" s="41">
        <v>650000</v>
      </c>
      <c r="H1060" s="53">
        <v>625000</v>
      </c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  <row r="1061" spans="1:22" s="16" customFormat="1" ht="32.25" customHeight="1" thickBot="1">
      <c r="A1061" s="136">
        <v>966</v>
      </c>
      <c r="B1061" s="137"/>
      <c r="C1061" s="162" t="s">
        <v>860</v>
      </c>
      <c r="D1061" s="137" t="s">
        <v>35</v>
      </c>
      <c r="E1061" s="128">
        <v>499999.5720461074</v>
      </c>
      <c r="F1061" s="129">
        <f t="shared" si="40"/>
        <v>499999.5720461074</v>
      </c>
      <c r="G1061" s="41">
        <v>650000</v>
      </c>
      <c r="H1061" s="53">
        <v>625000</v>
      </c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</row>
    <row r="1062" spans="1:22" s="16" customFormat="1" ht="61.5" customHeight="1" thickBot="1">
      <c r="A1062" s="136">
        <v>967</v>
      </c>
      <c r="B1062" s="137"/>
      <c r="C1062" s="162" t="s">
        <v>861</v>
      </c>
      <c r="D1062" s="137" t="s">
        <v>35</v>
      </c>
      <c r="E1062" s="128">
        <v>499999.5720461074</v>
      </c>
      <c r="F1062" s="129">
        <f t="shared" si="40"/>
        <v>499999.5720461074</v>
      </c>
      <c r="G1062" s="41">
        <v>650000</v>
      </c>
      <c r="H1062" s="53">
        <v>625000</v>
      </c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</row>
    <row r="1063" spans="1:22" s="16" customFormat="1" ht="53.25" customHeight="1" thickBot="1">
      <c r="A1063" s="136">
        <v>968</v>
      </c>
      <c r="B1063" s="137"/>
      <c r="C1063" s="162" t="s">
        <v>862</v>
      </c>
      <c r="D1063" s="137" t="s">
        <v>35</v>
      </c>
      <c r="E1063" s="128">
        <v>499999.5720461074</v>
      </c>
      <c r="F1063" s="129">
        <f t="shared" si="40"/>
        <v>499999.5720461074</v>
      </c>
      <c r="G1063" s="41">
        <v>650000</v>
      </c>
      <c r="H1063" s="53">
        <v>625000</v>
      </c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 spans="1:22" s="16" customFormat="1" ht="57" thickBot="1">
      <c r="A1064" s="136">
        <v>969</v>
      </c>
      <c r="B1064" s="137"/>
      <c r="C1064" s="162" t="s">
        <v>863</v>
      </c>
      <c r="D1064" s="137" t="s">
        <v>35</v>
      </c>
      <c r="E1064" s="128">
        <v>499999.5720461074</v>
      </c>
      <c r="F1064" s="129">
        <f t="shared" si="40"/>
        <v>499999.5720461074</v>
      </c>
      <c r="G1064" s="41">
        <v>650000</v>
      </c>
      <c r="H1064" s="53">
        <v>625000</v>
      </c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 spans="1:22" s="16" customFormat="1" ht="34.5" customHeight="1" thickBot="1">
      <c r="A1065" s="136">
        <v>970</v>
      </c>
      <c r="B1065" s="137"/>
      <c r="C1065" s="162" t="s">
        <v>864</v>
      </c>
      <c r="D1065" s="137" t="s">
        <v>35</v>
      </c>
      <c r="E1065" s="128">
        <v>99999.9223477458</v>
      </c>
      <c r="F1065" s="129">
        <f t="shared" si="40"/>
        <v>99999.9223477458</v>
      </c>
      <c r="G1065" s="41">
        <v>129999.89905206955</v>
      </c>
      <c r="H1065" s="53">
        <v>125000</v>
      </c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 spans="1:22" s="16" customFormat="1" ht="29.25" customHeight="1" thickBot="1">
      <c r="A1066" s="136">
        <v>971</v>
      </c>
      <c r="B1066" s="137"/>
      <c r="C1066" s="162" t="s">
        <v>865</v>
      </c>
      <c r="D1066" s="137" t="s">
        <v>35</v>
      </c>
      <c r="E1066" s="128">
        <v>90000.19549806783</v>
      </c>
      <c r="F1066" s="129">
        <f t="shared" si="40"/>
        <v>90000.19549806783</v>
      </c>
      <c r="G1066" s="41">
        <v>117000.25414748817</v>
      </c>
      <c r="H1066" s="53">
        <v>112500</v>
      </c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 spans="1:22" s="16" customFormat="1" ht="34.5" customHeight="1" thickBot="1">
      <c r="A1067" s="136">
        <v>972</v>
      </c>
      <c r="B1067" s="137"/>
      <c r="C1067" s="162" t="s">
        <v>866</v>
      </c>
      <c r="D1067" s="137" t="s">
        <v>35</v>
      </c>
      <c r="E1067" s="128">
        <v>90000.19549806783</v>
      </c>
      <c r="F1067" s="129">
        <f t="shared" si="40"/>
        <v>90000.19549806783</v>
      </c>
      <c r="G1067" s="41">
        <v>117000.25414748817</v>
      </c>
      <c r="H1067" s="53">
        <v>112500</v>
      </c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 spans="1:22" s="16" customFormat="1" ht="37.5" customHeight="1" thickBot="1">
      <c r="A1068" s="136">
        <v>973</v>
      </c>
      <c r="B1068" s="137"/>
      <c r="C1068" s="162" t="s">
        <v>867</v>
      </c>
      <c r="D1068" s="137" t="s">
        <v>35</v>
      </c>
      <c r="E1068" s="128">
        <v>99999.83413806782</v>
      </c>
      <c r="F1068" s="129">
        <f t="shared" si="40"/>
        <v>99999.83413806782</v>
      </c>
      <c r="G1068" s="41">
        <v>129999.78437948816</v>
      </c>
      <c r="H1068" s="53">
        <v>125000</v>
      </c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</row>
    <row r="1069" spans="1:22" s="16" customFormat="1" ht="27" customHeight="1" thickBot="1">
      <c r="A1069" s="136">
        <v>974</v>
      </c>
      <c r="B1069" s="137"/>
      <c r="C1069" s="162" t="s">
        <v>868</v>
      </c>
      <c r="D1069" s="137" t="s">
        <v>35</v>
      </c>
      <c r="E1069" s="128">
        <v>89999.61279806781</v>
      </c>
      <c r="F1069" s="129">
        <f t="shared" si="40"/>
        <v>89999.61279806781</v>
      </c>
      <c r="G1069" s="41">
        <v>117000</v>
      </c>
      <c r="H1069" s="53">
        <v>112500</v>
      </c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 spans="1:22" s="16" customFormat="1" ht="75.75" thickBot="1">
      <c r="A1070" s="136">
        <v>975</v>
      </c>
      <c r="B1070" s="137"/>
      <c r="C1070" s="162" t="s">
        <v>869</v>
      </c>
      <c r="D1070" s="137" t="s">
        <v>35</v>
      </c>
      <c r="E1070" s="128">
        <v>89999.61279806781</v>
      </c>
      <c r="F1070" s="129">
        <f t="shared" si="40"/>
        <v>89999.61279806781</v>
      </c>
      <c r="G1070" s="41">
        <v>117000</v>
      </c>
      <c r="H1070" s="53">
        <v>112500</v>
      </c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 spans="1:22" s="16" customFormat="1" ht="35.25" customHeight="1" thickBot="1">
      <c r="A1071" s="136">
        <v>976</v>
      </c>
      <c r="B1071" s="137"/>
      <c r="C1071" s="162" t="s">
        <v>870</v>
      </c>
      <c r="D1071" s="137" t="s">
        <v>35</v>
      </c>
      <c r="E1071" s="128">
        <v>150000.12991340115</v>
      </c>
      <c r="F1071" s="129">
        <f t="shared" si="40"/>
        <v>150000.12991340115</v>
      </c>
      <c r="G1071" s="41">
        <v>195000.1688874215</v>
      </c>
      <c r="H1071" s="53">
        <v>187500</v>
      </c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 spans="1:22" s="16" customFormat="1" ht="44.25" customHeight="1" thickBot="1">
      <c r="A1072" s="136">
        <v>977</v>
      </c>
      <c r="B1072" s="137"/>
      <c r="C1072" s="162" t="s">
        <v>871</v>
      </c>
      <c r="D1072" s="137" t="s">
        <v>35</v>
      </c>
      <c r="E1072" s="128">
        <v>150000.12991340115</v>
      </c>
      <c r="F1072" s="129">
        <f t="shared" si="40"/>
        <v>150000.12991340115</v>
      </c>
      <c r="G1072" s="41">
        <v>195000.1688874215</v>
      </c>
      <c r="H1072" s="53">
        <v>187500</v>
      </c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</row>
    <row r="1073" spans="1:22" s="16" customFormat="1" ht="77.25" customHeight="1" thickBot="1">
      <c r="A1073" s="136">
        <v>978</v>
      </c>
      <c r="B1073" s="137"/>
      <c r="C1073" s="162" t="s">
        <v>872</v>
      </c>
      <c r="D1073" s="137" t="s">
        <v>35</v>
      </c>
      <c r="E1073" s="128">
        <v>150000.12991340115</v>
      </c>
      <c r="F1073" s="129">
        <f t="shared" si="40"/>
        <v>150000.12991340115</v>
      </c>
      <c r="G1073" s="41">
        <v>195000.1688874215</v>
      </c>
      <c r="H1073" s="53">
        <v>187500</v>
      </c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s="16" customFormat="1" ht="42" customHeight="1" thickBot="1">
      <c r="A1074" s="136">
        <v>979</v>
      </c>
      <c r="B1074" s="137"/>
      <c r="C1074" s="162" t="s">
        <v>873</v>
      </c>
      <c r="D1074" s="137" t="s">
        <v>35</v>
      </c>
      <c r="E1074" s="128">
        <v>110000.19523125631</v>
      </c>
      <c r="F1074" s="129">
        <f t="shared" si="40"/>
        <v>110000.19523125631</v>
      </c>
      <c r="G1074" s="41">
        <v>143000.25380063322</v>
      </c>
      <c r="H1074" s="53">
        <v>137500</v>
      </c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s="16" customFormat="1" ht="41.25" customHeight="1" thickBot="1">
      <c r="A1075" s="136">
        <v>980</v>
      </c>
      <c r="B1075" s="137"/>
      <c r="C1075" s="162" t="s">
        <v>874</v>
      </c>
      <c r="D1075" s="137" t="s">
        <v>35</v>
      </c>
      <c r="E1075" s="128">
        <v>89999.5177512563</v>
      </c>
      <c r="F1075" s="129">
        <f t="shared" si="40"/>
        <v>89999.5177512563</v>
      </c>
      <c r="G1075" s="41">
        <v>116999.37307663319</v>
      </c>
      <c r="H1075" s="53">
        <v>112500</v>
      </c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s="16" customFormat="1" ht="36" customHeight="1" thickBot="1">
      <c r="A1076" s="136">
        <v>981</v>
      </c>
      <c r="B1076" s="137"/>
      <c r="C1076" s="162" t="s">
        <v>875</v>
      </c>
      <c r="D1076" s="137" t="s">
        <v>35</v>
      </c>
      <c r="E1076" s="128">
        <v>200000.32260114938</v>
      </c>
      <c r="F1076" s="129">
        <f aca="true" t="shared" si="41" ref="F1076:F1092">E1076</f>
        <v>200000.32260114938</v>
      </c>
      <c r="G1076" s="41">
        <v>260000.4193814942</v>
      </c>
      <c r="H1076" s="53">
        <v>250000</v>
      </c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s="16" customFormat="1" ht="43.5" customHeight="1" thickBot="1">
      <c r="A1077" s="136">
        <v>982</v>
      </c>
      <c r="B1077" s="137"/>
      <c r="C1077" s="162" t="s">
        <v>876</v>
      </c>
      <c r="D1077" s="137" t="s">
        <v>35</v>
      </c>
      <c r="E1077" s="128">
        <v>90000.29107097852</v>
      </c>
      <c r="F1077" s="129">
        <f t="shared" si="41"/>
        <v>90000.29107097852</v>
      </c>
      <c r="G1077" s="41">
        <v>117000.37839227208</v>
      </c>
      <c r="H1077" s="53">
        <v>112500</v>
      </c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</row>
    <row r="1078" spans="1:22" s="16" customFormat="1" ht="39.75" customHeight="1" thickBot="1">
      <c r="A1078" s="136">
        <v>983</v>
      </c>
      <c r="B1078" s="137"/>
      <c r="C1078" s="162" t="s">
        <v>877</v>
      </c>
      <c r="D1078" s="137" t="s">
        <v>35</v>
      </c>
      <c r="E1078" s="128">
        <v>90000.29107097852</v>
      </c>
      <c r="F1078" s="129">
        <f t="shared" si="41"/>
        <v>90000.29107097852</v>
      </c>
      <c r="G1078" s="41">
        <v>117000.37839227208</v>
      </c>
      <c r="H1078" s="53">
        <v>112500</v>
      </c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</row>
    <row r="1079" spans="1:22" s="16" customFormat="1" ht="39" customHeight="1" thickBot="1">
      <c r="A1079" s="136">
        <v>984</v>
      </c>
      <c r="B1079" s="137"/>
      <c r="C1079" s="162" t="s">
        <v>878</v>
      </c>
      <c r="D1079" s="137" t="s">
        <v>35</v>
      </c>
      <c r="E1079" s="128">
        <v>249999.7598150383</v>
      </c>
      <c r="F1079" s="129">
        <f t="shared" si="41"/>
        <v>249999.7598150383</v>
      </c>
      <c r="G1079" s="41">
        <v>324999.6877595498</v>
      </c>
      <c r="H1079" s="53">
        <v>312500</v>
      </c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</row>
    <row r="1080" spans="1:22" s="86" customFormat="1" ht="38.25" thickBot="1">
      <c r="A1080" s="136">
        <v>985</v>
      </c>
      <c r="B1080" s="137"/>
      <c r="C1080" s="162" t="s">
        <v>879</v>
      </c>
      <c r="D1080" s="137" t="s">
        <v>35</v>
      </c>
      <c r="E1080" s="128">
        <v>249999.7598150383</v>
      </c>
      <c r="F1080" s="129">
        <f t="shared" si="41"/>
        <v>249999.7598150383</v>
      </c>
      <c r="G1080" s="41">
        <v>324999.6877595498</v>
      </c>
      <c r="H1080" s="53">
        <v>312500</v>
      </c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</row>
    <row r="1081" spans="1:22" s="86" customFormat="1" ht="46.5" customHeight="1" thickBot="1">
      <c r="A1081" s="136">
        <v>986</v>
      </c>
      <c r="B1081" s="137"/>
      <c r="C1081" s="162" t="s">
        <v>880</v>
      </c>
      <c r="D1081" s="137" t="s">
        <v>35</v>
      </c>
      <c r="E1081" s="128">
        <v>499999.6191726696</v>
      </c>
      <c r="F1081" s="129">
        <f t="shared" si="41"/>
        <v>499999.6191726696</v>
      </c>
      <c r="G1081" s="41">
        <v>649999.5049244704</v>
      </c>
      <c r="H1081" s="53">
        <v>624999.523965837</v>
      </c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</row>
    <row r="1082" spans="1:22" s="86" customFormat="1" ht="57" thickBot="1">
      <c r="A1082" s="136">
        <v>987</v>
      </c>
      <c r="B1082" s="137"/>
      <c r="C1082" s="162" t="s">
        <v>881</v>
      </c>
      <c r="D1082" s="137" t="s">
        <v>35</v>
      </c>
      <c r="E1082" s="128">
        <v>409999.8593476468</v>
      </c>
      <c r="F1082" s="129">
        <f t="shared" si="41"/>
        <v>409999.8593476468</v>
      </c>
      <c r="G1082" s="41">
        <v>532999.8171519409</v>
      </c>
      <c r="H1082" s="53">
        <v>512500</v>
      </c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</row>
    <row r="1083" spans="1:22" s="86" customFormat="1" ht="34.5" customHeight="1" thickBot="1">
      <c r="A1083" s="136">
        <v>988</v>
      </c>
      <c r="B1083" s="137"/>
      <c r="C1083" s="162" t="s">
        <v>882</v>
      </c>
      <c r="D1083" s="137" t="s">
        <v>35</v>
      </c>
      <c r="E1083" s="128">
        <v>230000.22569813565</v>
      </c>
      <c r="F1083" s="129">
        <f t="shared" si="41"/>
        <v>230000.22569813565</v>
      </c>
      <c r="G1083" s="41">
        <v>299000.29340757633</v>
      </c>
      <c r="H1083" s="53">
        <v>287500</v>
      </c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</row>
    <row r="1084" spans="1:22" s="86" customFormat="1" ht="57" thickBot="1">
      <c r="A1084" s="136">
        <v>989</v>
      </c>
      <c r="B1084" s="137"/>
      <c r="C1084" s="162" t="s">
        <v>883</v>
      </c>
      <c r="D1084" s="137" t="s">
        <v>35</v>
      </c>
      <c r="E1084" s="128">
        <v>290000.26680113573</v>
      </c>
      <c r="F1084" s="129">
        <f t="shared" si="41"/>
        <v>290000.26680113573</v>
      </c>
      <c r="G1084" s="41">
        <v>377000.34684147645</v>
      </c>
      <c r="H1084" s="53">
        <v>362500</v>
      </c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</row>
    <row r="1085" spans="1:22" s="86" customFormat="1" ht="38.25" thickBot="1">
      <c r="A1085" s="136">
        <v>990</v>
      </c>
      <c r="B1085" s="137"/>
      <c r="C1085" s="162" t="s">
        <v>884</v>
      </c>
      <c r="D1085" s="137" t="s">
        <v>35</v>
      </c>
      <c r="E1085" s="128">
        <v>745000.1316577641</v>
      </c>
      <c r="F1085" s="129">
        <f t="shared" si="41"/>
        <v>745000.1316577641</v>
      </c>
      <c r="G1085" s="41">
        <v>968500.1711550934</v>
      </c>
      <c r="H1085" s="53">
        <v>931250</v>
      </c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</row>
    <row r="1086" spans="1:22" s="16" customFormat="1" ht="38.25" thickBot="1">
      <c r="A1086" s="136">
        <v>991</v>
      </c>
      <c r="B1086" s="137"/>
      <c r="C1086" s="162" t="s">
        <v>885</v>
      </c>
      <c r="D1086" s="137" t="s">
        <v>35</v>
      </c>
      <c r="E1086" s="128">
        <v>309999.98242013564</v>
      </c>
      <c r="F1086" s="129">
        <f t="shared" si="41"/>
        <v>309999.98242013564</v>
      </c>
      <c r="G1086" s="41">
        <v>402999.97714617633</v>
      </c>
      <c r="H1086" s="53">
        <v>387500</v>
      </c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</row>
    <row r="1087" spans="1:22" s="16" customFormat="1" ht="37.5" customHeight="1" thickBot="1">
      <c r="A1087" s="136">
        <v>992</v>
      </c>
      <c r="B1087" s="137"/>
      <c r="C1087" s="162" t="s">
        <v>886</v>
      </c>
      <c r="D1087" s="137" t="s">
        <v>35</v>
      </c>
      <c r="E1087" s="128">
        <v>123999.58906513566</v>
      </c>
      <c r="F1087" s="129">
        <f t="shared" si="41"/>
        <v>123999.58906513566</v>
      </c>
      <c r="G1087" s="41">
        <v>161200</v>
      </c>
      <c r="H1087" s="53">
        <v>155000</v>
      </c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</row>
    <row r="1088" spans="1:22" s="16" customFormat="1" ht="36" customHeight="1" thickBot="1">
      <c r="A1088" s="136">
        <v>993</v>
      </c>
      <c r="B1088" s="137"/>
      <c r="C1088" s="162" t="s">
        <v>887</v>
      </c>
      <c r="D1088" s="137" t="s">
        <v>35</v>
      </c>
      <c r="E1088" s="128">
        <v>180000.24072013563</v>
      </c>
      <c r="F1088" s="129">
        <f t="shared" si="41"/>
        <v>180000.24072013563</v>
      </c>
      <c r="G1088" s="41">
        <v>234000.3129361763</v>
      </c>
      <c r="H1088" s="53">
        <v>225000</v>
      </c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</row>
    <row r="1089" spans="1:22" s="16" customFormat="1" ht="32.25" customHeight="1" thickBot="1">
      <c r="A1089" s="136">
        <v>994</v>
      </c>
      <c r="B1089" s="137"/>
      <c r="C1089" s="162" t="s">
        <v>888</v>
      </c>
      <c r="D1089" s="137" t="s">
        <v>35</v>
      </c>
      <c r="E1089" s="128">
        <v>269999.73940013564</v>
      </c>
      <c r="F1089" s="129">
        <f t="shared" si="41"/>
        <v>269999.73940013564</v>
      </c>
      <c r="G1089" s="41">
        <v>350999.6612201764</v>
      </c>
      <c r="H1089" s="53">
        <v>337500</v>
      </c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</row>
    <row r="1090" spans="1:22" s="16" customFormat="1" ht="30" customHeight="1" thickBot="1">
      <c r="A1090" s="136">
        <v>995</v>
      </c>
      <c r="B1090" s="137"/>
      <c r="C1090" s="162" t="s">
        <v>889</v>
      </c>
      <c r="D1090" s="137" t="s">
        <v>35</v>
      </c>
      <c r="E1090" s="128">
        <v>695000.2883168248</v>
      </c>
      <c r="F1090" s="129">
        <f t="shared" si="41"/>
        <v>695000.2883168248</v>
      </c>
      <c r="G1090" s="41">
        <v>903500.3748118723</v>
      </c>
      <c r="H1090" s="53">
        <v>868750</v>
      </c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</row>
    <row r="1091" spans="1:22" s="16" customFormat="1" ht="24.75" customHeight="1" thickBot="1">
      <c r="A1091" s="136">
        <v>996</v>
      </c>
      <c r="B1091" s="137"/>
      <c r="C1091" s="162" t="s">
        <v>890</v>
      </c>
      <c r="D1091" s="137" t="s">
        <v>35</v>
      </c>
      <c r="E1091" s="128">
        <v>449999.9374401356</v>
      </c>
      <c r="F1091" s="129">
        <f t="shared" si="41"/>
        <v>449999.9374401356</v>
      </c>
      <c r="G1091" s="41">
        <v>584999.9186721763</v>
      </c>
      <c r="H1091" s="53">
        <v>562500</v>
      </c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</row>
    <row r="1092" spans="1:22" s="16" customFormat="1" ht="38.25" thickBot="1">
      <c r="A1092" s="136">
        <v>997</v>
      </c>
      <c r="B1092" s="137"/>
      <c r="C1092" s="162" t="s">
        <v>891</v>
      </c>
      <c r="D1092" s="137" t="s">
        <v>35</v>
      </c>
      <c r="E1092" s="128">
        <v>1299999.6343201357</v>
      </c>
      <c r="F1092" s="129">
        <f t="shared" si="41"/>
        <v>1299999.6343201357</v>
      </c>
      <c r="G1092" s="41">
        <v>1689999.5246161765</v>
      </c>
      <c r="H1092" s="53">
        <v>1625000</v>
      </c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</row>
    <row r="1093" spans="1:22" s="16" customFormat="1" ht="42" customHeight="1" thickBot="1">
      <c r="A1093" s="136">
        <v>998</v>
      </c>
      <c r="B1093" s="137"/>
      <c r="C1093" s="173" t="s">
        <v>766</v>
      </c>
      <c r="D1093" s="126" t="s">
        <v>35</v>
      </c>
      <c r="E1093" s="174">
        <v>456000</v>
      </c>
      <c r="F1093" s="129">
        <f>E1093</f>
        <v>456000</v>
      </c>
      <c r="G1093" s="41">
        <v>592800</v>
      </c>
      <c r="H1093" s="53">
        <v>570000</v>
      </c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</row>
    <row r="1094" spans="1:22" s="16" customFormat="1" ht="41.25" customHeight="1" thickBot="1">
      <c r="A1094" s="136">
        <v>999</v>
      </c>
      <c r="B1094" s="137"/>
      <c r="C1094" s="173" t="s">
        <v>767</v>
      </c>
      <c r="D1094" s="126" t="s">
        <v>35</v>
      </c>
      <c r="E1094" s="174">
        <v>828000</v>
      </c>
      <c r="F1094" s="129">
        <f>E1094</f>
        <v>828000</v>
      </c>
      <c r="G1094" s="41">
        <v>1076400</v>
      </c>
      <c r="H1094" s="53">
        <v>1035000</v>
      </c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</row>
    <row r="1095" spans="1:22" s="16" customFormat="1" ht="40.5" customHeight="1" thickBot="1">
      <c r="A1095" s="136">
        <v>1000</v>
      </c>
      <c r="B1095" s="137"/>
      <c r="C1095" s="173" t="s">
        <v>768</v>
      </c>
      <c r="D1095" s="126" t="s">
        <v>35</v>
      </c>
      <c r="E1095" s="174">
        <v>1200000</v>
      </c>
      <c r="F1095" s="129">
        <f>E1095</f>
        <v>1200000</v>
      </c>
      <c r="G1095" s="41">
        <v>1560000</v>
      </c>
      <c r="H1095" s="53">
        <v>1500000</v>
      </c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</row>
    <row r="1096" spans="1:22" s="16" customFormat="1" ht="25.5" customHeight="1" thickBot="1">
      <c r="A1096" s="136">
        <v>1001</v>
      </c>
      <c r="B1096" s="137"/>
      <c r="C1096" s="173" t="s">
        <v>599</v>
      </c>
      <c r="D1096" s="137" t="s">
        <v>35</v>
      </c>
      <c r="E1096" s="128">
        <v>1299999.9141117046</v>
      </c>
      <c r="F1096" s="129">
        <f>E1096</f>
        <v>1299999.9141117046</v>
      </c>
      <c r="G1096" s="41">
        <v>1689999.888345216</v>
      </c>
      <c r="H1096" s="53">
        <v>1625000</v>
      </c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</row>
    <row r="1097" spans="1:22" s="16" customFormat="1" ht="42.75" customHeight="1" thickBot="1">
      <c r="A1097" s="136">
        <v>1002</v>
      </c>
      <c r="B1097" s="137"/>
      <c r="C1097" s="165" t="s">
        <v>915</v>
      </c>
      <c r="D1097" s="137" t="s">
        <v>35</v>
      </c>
      <c r="E1097" s="128">
        <v>300000</v>
      </c>
      <c r="F1097" s="129">
        <f>E1097</f>
        <v>300000</v>
      </c>
      <c r="G1097" s="41">
        <v>390000</v>
      </c>
      <c r="H1097" s="53">
        <v>375000</v>
      </c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</row>
    <row r="1098" spans="1:22" s="16" customFormat="1" ht="42.75" customHeight="1" thickBot="1">
      <c r="A1098" s="136">
        <v>1003</v>
      </c>
      <c r="B1098" s="137"/>
      <c r="C1098" s="165" t="s">
        <v>916</v>
      </c>
      <c r="D1098" s="137" t="s">
        <v>35</v>
      </c>
      <c r="E1098" s="128">
        <v>350000</v>
      </c>
      <c r="F1098" s="129">
        <f aca="true" t="shared" si="42" ref="F1098:F1124">E1098</f>
        <v>350000</v>
      </c>
      <c r="G1098" s="41">
        <v>455000</v>
      </c>
      <c r="H1098" s="53">
        <v>437500</v>
      </c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</row>
    <row r="1099" spans="1:22" s="16" customFormat="1" ht="42.75" customHeight="1" thickBot="1">
      <c r="A1099" s="136">
        <v>1004</v>
      </c>
      <c r="B1099" s="137"/>
      <c r="C1099" s="165" t="s">
        <v>917</v>
      </c>
      <c r="D1099" s="137" t="s">
        <v>35</v>
      </c>
      <c r="E1099" s="128">
        <v>400000</v>
      </c>
      <c r="F1099" s="129">
        <f t="shared" si="42"/>
        <v>400000</v>
      </c>
      <c r="G1099" s="41">
        <v>520000</v>
      </c>
      <c r="H1099" s="53">
        <v>500000</v>
      </c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</row>
    <row r="1100" spans="1:22" s="16" customFormat="1" ht="42.75" customHeight="1" thickBot="1">
      <c r="A1100" s="136">
        <v>1005</v>
      </c>
      <c r="B1100" s="137"/>
      <c r="C1100" s="165" t="s">
        <v>918</v>
      </c>
      <c r="D1100" s="137" t="s">
        <v>35</v>
      </c>
      <c r="E1100" s="128">
        <v>200000</v>
      </c>
      <c r="F1100" s="129">
        <f t="shared" si="42"/>
        <v>200000</v>
      </c>
      <c r="G1100" s="41">
        <v>260000</v>
      </c>
      <c r="H1100" s="53">
        <v>250000</v>
      </c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</row>
    <row r="1101" spans="1:22" s="35" customFormat="1" ht="45" customHeight="1" thickBot="1">
      <c r="A1101" s="136">
        <v>1006</v>
      </c>
      <c r="B1101" s="137"/>
      <c r="C1101" s="165" t="s">
        <v>919</v>
      </c>
      <c r="D1101" s="137" t="s">
        <v>35</v>
      </c>
      <c r="E1101" s="128">
        <v>250000</v>
      </c>
      <c r="F1101" s="129">
        <f t="shared" si="42"/>
        <v>250000</v>
      </c>
      <c r="G1101" s="41">
        <v>325000</v>
      </c>
      <c r="H1101" s="53">
        <v>312500</v>
      </c>
      <c r="I1101" s="92"/>
      <c r="J1101" s="92"/>
      <c r="K1101" s="92"/>
      <c r="L1101" s="92"/>
      <c r="M1101" s="92"/>
      <c r="N1101" s="92"/>
      <c r="O1101" s="92"/>
      <c r="P1101" s="92"/>
      <c r="Q1101" s="92"/>
      <c r="R1101" s="92"/>
      <c r="S1101" s="92"/>
      <c r="T1101" s="92"/>
      <c r="U1101" s="92"/>
      <c r="V1101" s="92"/>
    </row>
    <row r="1102" spans="1:22" s="35" customFormat="1" ht="40.5" customHeight="1" thickBot="1">
      <c r="A1102" s="136">
        <v>1007</v>
      </c>
      <c r="B1102" s="137"/>
      <c r="C1102" s="165" t="s">
        <v>920</v>
      </c>
      <c r="D1102" s="137" t="s">
        <v>35</v>
      </c>
      <c r="E1102" s="128">
        <v>300000</v>
      </c>
      <c r="F1102" s="129">
        <f t="shared" si="42"/>
        <v>300000</v>
      </c>
      <c r="G1102" s="41">
        <v>390000</v>
      </c>
      <c r="H1102" s="53">
        <v>375000</v>
      </c>
      <c r="I1102" s="92"/>
      <c r="J1102" s="92"/>
      <c r="K1102" s="92"/>
      <c r="L1102" s="92"/>
      <c r="M1102" s="92"/>
      <c r="N1102" s="92"/>
      <c r="O1102" s="92"/>
      <c r="P1102" s="92"/>
      <c r="Q1102" s="92"/>
      <c r="R1102" s="92"/>
      <c r="S1102" s="92"/>
      <c r="T1102" s="92"/>
      <c r="U1102" s="92"/>
      <c r="V1102" s="92"/>
    </row>
    <row r="1103" spans="1:22" s="35" customFormat="1" ht="39.75" customHeight="1" thickBot="1">
      <c r="A1103" s="136">
        <v>1008</v>
      </c>
      <c r="B1103" s="137"/>
      <c r="C1103" s="165" t="s">
        <v>921</v>
      </c>
      <c r="D1103" s="137" t="s">
        <v>35</v>
      </c>
      <c r="E1103" s="128">
        <v>300000</v>
      </c>
      <c r="F1103" s="129">
        <f t="shared" si="42"/>
        <v>300000</v>
      </c>
      <c r="G1103" s="41">
        <v>390000</v>
      </c>
      <c r="H1103" s="53">
        <v>375000</v>
      </c>
      <c r="I1103" s="92"/>
      <c r="J1103" s="92"/>
      <c r="K1103" s="92"/>
      <c r="L1103" s="92"/>
      <c r="M1103" s="92"/>
      <c r="N1103" s="92"/>
      <c r="O1103" s="92"/>
      <c r="P1103" s="92"/>
      <c r="Q1103" s="92"/>
      <c r="R1103" s="92"/>
      <c r="S1103" s="92"/>
      <c r="T1103" s="92"/>
      <c r="U1103" s="92"/>
      <c r="V1103" s="92"/>
    </row>
    <row r="1104" spans="1:22" s="35" customFormat="1" ht="38.25" customHeight="1" thickBot="1">
      <c r="A1104" s="136">
        <v>1009</v>
      </c>
      <c r="B1104" s="137"/>
      <c r="C1104" s="165" t="s">
        <v>922</v>
      </c>
      <c r="D1104" s="137" t="s">
        <v>35</v>
      </c>
      <c r="E1104" s="128">
        <v>350000</v>
      </c>
      <c r="F1104" s="129">
        <f t="shared" si="42"/>
        <v>350000</v>
      </c>
      <c r="G1104" s="41">
        <v>455000</v>
      </c>
      <c r="H1104" s="53">
        <v>437500</v>
      </c>
      <c r="I1104" s="92"/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  <c r="U1104" s="92"/>
      <c r="V1104" s="92"/>
    </row>
    <row r="1105" spans="1:22" s="35" customFormat="1" ht="38.25" customHeight="1" thickBot="1">
      <c r="A1105" s="136">
        <v>1010</v>
      </c>
      <c r="B1105" s="137"/>
      <c r="C1105" s="165" t="s">
        <v>923</v>
      </c>
      <c r="D1105" s="137" t="s">
        <v>35</v>
      </c>
      <c r="E1105" s="128">
        <v>400000</v>
      </c>
      <c r="F1105" s="129">
        <f t="shared" si="42"/>
        <v>400000</v>
      </c>
      <c r="G1105" s="41">
        <v>520000</v>
      </c>
      <c r="H1105" s="53">
        <v>500000</v>
      </c>
      <c r="I1105" s="92"/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  <c r="U1105" s="92"/>
      <c r="V1105" s="92"/>
    </row>
    <row r="1106" spans="1:22" s="35" customFormat="1" ht="51" customHeight="1" thickBot="1">
      <c r="A1106" s="136">
        <v>1011</v>
      </c>
      <c r="B1106" s="137"/>
      <c r="C1106" s="165" t="s">
        <v>924</v>
      </c>
      <c r="D1106" s="137" t="s">
        <v>35</v>
      </c>
      <c r="E1106" s="128">
        <v>150000</v>
      </c>
      <c r="F1106" s="129">
        <f t="shared" si="42"/>
        <v>150000</v>
      </c>
      <c r="G1106" s="41">
        <v>195000</v>
      </c>
      <c r="H1106" s="53">
        <v>187500</v>
      </c>
      <c r="I1106" s="92"/>
      <c r="J1106" s="92"/>
      <c r="K1106" s="92"/>
      <c r="L1106" s="92"/>
      <c r="M1106" s="92"/>
      <c r="N1106" s="92"/>
      <c r="O1106" s="92"/>
      <c r="P1106" s="92"/>
      <c r="Q1106" s="92"/>
      <c r="R1106" s="92"/>
      <c r="S1106" s="92"/>
      <c r="T1106" s="92"/>
      <c r="U1106" s="92"/>
      <c r="V1106" s="92"/>
    </row>
    <row r="1107" spans="1:22" s="35" customFormat="1" ht="38.25" customHeight="1" thickBot="1">
      <c r="A1107" s="136">
        <v>1012</v>
      </c>
      <c r="B1107" s="137"/>
      <c r="C1107" s="165" t="s">
        <v>925</v>
      </c>
      <c r="D1107" s="137" t="s">
        <v>35</v>
      </c>
      <c r="E1107" s="128">
        <v>200000</v>
      </c>
      <c r="F1107" s="129">
        <f t="shared" si="42"/>
        <v>200000</v>
      </c>
      <c r="G1107" s="41">
        <v>260000</v>
      </c>
      <c r="H1107" s="53">
        <v>250000</v>
      </c>
      <c r="I1107" s="92"/>
      <c r="J1107" s="92"/>
      <c r="K1107" s="92"/>
      <c r="L1107" s="92"/>
      <c r="M1107" s="92"/>
      <c r="N1107" s="92"/>
      <c r="O1107" s="92"/>
      <c r="P1107" s="92"/>
      <c r="Q1107" s="92"/>
      <c r="R1107" s="92"/>
      <c r="S1107" s="92"/>
      <c r="T1107" s="92"/>
      <c r="U1107" s="92"/>
      <c r="V1107" s="92"/>
    </row>
    <row r="1108" spans="1:22" s="35" customFormat="1" ht="36" customHeight="1" thickBot="1">
      <c r="A1108" s="136">
        <v>1013</v>
      </c>
      <c r="B1108" s="137"/>
      <c r="C1108" s="165" t="s">
        <v>926</v>
      </c>
      <c r="D1108" s="137" t="s">
        <v>20</v>
      </c>
      <c r="E1108" s="128">
        <v>250000</v>
      </c>
      <c r="F1108" s="129">
        <f t="shared" si="42"/>
        <v>250000</v>
      </c>
      <c r="G1108" s="41">
        <v>325000</v>
      </c>
      <c r="H1108" s="53">
        <v>312500</v>
      </c>
      <c r="I1108" s="92"/>
      <c r="J1108" s="92"/>
      <c r="K1108" s="92"/>
      <c r="L1108" s="92"/>
      <c r="M1108" s="92"/>
      <c r="N1108" s="92"/>
      <c r="O1108" s="92"/>
      <c r="P1108" s="92"/>
      <c r="Q1108" s="92"/>
      <c r="R1108" s="92"/>
      <c r="S1108" s="92"/>
      <c r="T1108" s="92"/>
      <c r="U1108" s="92"/>
      <c r="V1108" s="92"/>
    </row>
    <row r="1109" spans="1:22" s="35" customFormat="1" ht="54.75" customHeight="1" thickBot="1">
      <c r="A1109" s="136">
        <v>1014</v>
      </c>
      <c r="B1109" s="137"/>
      <c r="C1109" s="165" t="s">
        <v>927</v>
      </c>
      <c r="D1109" s="137" t="s">
        <v>35</v>
      </c>
      <c r="E1109" s="128">
        <v>200000</v>
      </c>
      <c r="F1109" s="129">
        <f t="shared" si="42"/>
        <v>200000</v>
      </c>
      <c r="G1109" s="41">
        <v>260000</v>
      </c>
      <c r="H1109" s="53">
        <v>250000</v>
      </c>
      <c r="I1109" s="92"/>
      <c r="J1109" s="92"/>
      <c r="K1109" s="92"/>
      <c r="L1109" s="92"/>
      <c r="M1109" s="92"/>
      <c r="N1109" s="92"/>
      <c r="O1109" s="92"/>
      <c r="P1109" s="92"/>
      <c r="Q1109" s="92"/>
      <c r="R1109" s="92"/>
      <c r="S1109" s="92"/>
      <c r="T1109" s="92"/>
      <c r="U1109" s="92"/>
      <c r="V1109" s="92"/>
    </row>
    <row r="1110" spans="1:22" s="35" customFormat="1" ht="42" customHeight="1" thickBot="1">
      <c r="A1110" s="136">
        <v>1015</v>
      </c>
      <c r="B1110" s="137"/>
      <c r="C1110" s="165" t="s">
        <v>928</v>
      </c>
      <c r="D1110" s="137" t="s">
        <v>35</v>
      </c>
      <c r="E1110" s="128">
        <v>250000</v>
      </c>
      <c r="F1110" s="129">
        <f t="shared" si="42"/>
        <v>250000</v>
      </c>
      <c r="G1110" s="41">
        <v>325000</v>
      </c>
      <c r="H1110" s="53">
        <v>312500</v>
      </c>
      <c r="I1110" s="92"/>
      <c r="J1110" s="92"/>
      <c r="K1110" s="92"/>
      <c r="L1110" s="92"/>
      <c r="M1110" s="92"/>
      <c r="N1110" s="92"/>
      <c r="O1110" s="92"/>
      <c r="P1110" s="92"/>
      <c r="Q1110" s="92"/>
      <c r="R1110" s="92"/>
      <c r="S1110" s="92"/>
      <c r="T1110" s="92"/>
      <c r="U1110" s="92"/>
      <c r="V1110" s="92"/>
    </row>
    <row r="1111" spans="1:22" s="35" customFormat="1" ht="38.25" thickBot="1">
      <c r="A1111" s="136">
        <v>1016</v>
      </c>
      <c r="B1111" s="137"/>
      <c r="C1111" s="165" t="s">
        <v>929</v>
      </c>
      <c r="D1111" s="137" t="s">
        <v>35</v>
      </c>
      <c r="E1111" s="128">
        <v>300000</v>
      </c>
      <c r="F1111" s="129">
        <f t="shared" si="42"/>
        <v>300000</v>
      </c>
      <c r="G1111" s="41">
        <v>390000</v>
      </c>
      <c r="H1111" s="53">
        <v>375000</v>
      </c>
      <c r="I1111" s="92"/>
      <c r="J1111" s="92"/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  <c r="U1111" s="92"/>
      <c r="V1111" s="92"/>
    </row>
    <row r="1112" spans="1:22" s="35" customFormat="1" ht="42" customHeight="1" thickBot="1">
      <c r="A1112" s="136">
        <v>1017</v>
      </c>
      <c r="B1112" s="137"/>
      <c r="C1112" s="165" t="s">
        <v>930</v>
      </c>
      <c r="D1112" s="137" t="s">
        <v>35</v>
      </c>
      <c r="E1112" s="128">
        <v>180000</v>
      </c>
      <c r="F1112" s="129">
        <f t="shared" si="42"/>
        <v>180000</v>
      </c>
      <c r="G1112" s="41">
        <v>234000</v>
      </c>
      <c r="H1112" s="53">
        <v>225000</v>
      </c>
      <c r="I1112" s="92"/>
      <c r="J1112" s="92"/>
      <c r="K1112" s="92"/>
      <c r="L1112" s="92"/>
      <c r="M1112" s="92"/>
      <c r="N1112" s="92"/>
      <c r="O1112" s="92"/>
      <c r="P1112" s="92"/>
      <c r="Q1112" s="92"/>
      <c r="R1112" s="92"/>
      <c r="S1112" s="92"/>
      <c r="T1112" s="92"/>
      <c r="U1112" s="92"/>
      <c r="V1112" s="92"/>
    </row>
    <row r="1113" spans="1:22" s="35" customFormat="1" ht="42" customHeight="1" thickBot="1">
      <c r="A1113" s="136">
        <v>1018</v>
      </c>
      <c r="B1113" s="137"/>
      <c r="C1113" s="165" t="s">
        <v>931</v>
      </c>
      <c r="D1113" s="137" t="s">
        <v>35</v>
      </c>
      <c r="E1113" s="128">
        <v>230000</v>
      </c>
      <c r="F1113" s="129">
        <f t="shared" si="42"/>
        <v>230000</v>
      </c>
      <c r="G1113" s="41">
        <v>299000</v>
      </c>
      <c r="H1113" s="53">
        <v>287500</v>
      </c>
      <c r="I1113" s="92"/>
      <c r="J1113" s="92"/>
      <c r="K1113" s="92"/>
      <c r="L1113" s="92"/>
      <c r="M1113" s="92"/>
      <c r="N1113" s="92"/>
      <c r="O1113" s="92"/>
      <c r="P1113" s="92"/>
      <c r="Q1113" s="92"/>
      <c r="R1113" s="92"/>
      <c r="S1113" s="92"/>
      <c r="T1113" s="92"/>
      <c r="U1113" s="92"/>
      <c r="V1113" s="92"/>
    </row>
    <row r="1114" spans="1:22" s="35" customFormat="1" ht="42" customHeight="1" thickBot="1">
      <c r="A1114" s="136">
        <v>1019</v>
      </c>
      <c r="B1114" s="137"/>
      <c r="C1114" s="165" t="s">
        <v>932</v>
      </c>
      <c r="D1114" s="137" t="s">
        <v>35</v>
      </c>
      <c r="E1114" s="128">
        <v>280000</v>
      </c>
      <c r="F1114" s="129">
        <f t="shared" si="42"/>
        <v>280000</v>
      </c>
      <c r="G1114" s="41">
        <v>364000</v>
      </c>
      <c r="H1114" s="53">
        <v>350000</v>
      </c>
      <c r="I1114" s="92"/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  <c r="U1114" s="92"/>
      <c r="V1114" s="92"/>
    </row>
    <row r="1115" spans="1:22" s="35" customFormat="1" ht="54.75" customHeight="1" thickBot="1">
      <c r="A1115" s="136">
        <v>1020</v>
      </c>
      <c r="B1115" s="137"/>
      <c r="C1115" s="165" t="s">
        <v>933</v>
      </c>
      <c r="D1115" s="137" t="s">
        <v>35</v>
      </c>
      <c r="E1115" s="128">
        <v>30000</v>
      </c>
      <c r="F1115" s="129">
        <f t="shared" si="42"/>
        <v>30000</v>
      </c>
      <c r="G1115" s="41">
        <v>39000</v>
      </c>
      <c r="H1115" s="53">
        <v>37500</v>
      </c>
      <c r="I1115" s="92"/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  <c r="U1115" s="92"/>
      <c r="V1115" s="92"/>
    </row>
    <row r="1116" spans="1:22" s="35" customFormat="1" ht="43.5" customHeight="1" thickBot="1">
      <c r="A1116" s="136">
        <v>1021</v>
      </c>
      <c r="B1116" s="137"/>
      <c r="C1116" s="165" t="s">
        <v>934</v>
      </c>
      <c r="D1116" s="137" t="s">
        <v>35</v>
      </c>
      <c r="E1116" s="128">
        <v>50000</v>
      </c>
      <c r="F1116" s="129">
        <f t="shared" si="42"/>
        <v>50000</v>
      </c>
      <c r="G1116" s="41">
        <v>65000</v>
      </c>
      <c r="H1116" s="53">
        <v>62500</v>
      </c>
      <c r="I1116" s="92"/>
      <c r="J1116" s="92"/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  <c r="U1116" s="92"/>
      <c r="V1116" s="92"/>
    </row>
    <row r="1117" spans="1:22" s="35" customFormat="1" ht="42" customHeight="1" thickBot="1">
      <c r="A1117" s="136">
        <v>1022</v>
      </c>
      <c r="B1117" s="137"/>
      <c r="C1117" s="165" t="s">
        <v>935</v>
      </c>
      <c r="D1117" s="137" t="s">
        <v>35</v>
      </c>
      <c r="E1117" s="128">
        <v>100000</v>
      </c>
      <c r="F1117" s="129">
        <f t="shared" si="42"/>
        <v>100000</v>
      </c>
      <c r="G1117" s="41">
        <v>130000</v>
      </c>
      <c r="H1117" s="53">
        <v>125000</v>
      </c>
      <c r="I1117" s="92"/>
      <c r="J1117" s="92"/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  <c r="U1117" s="92"/>
      <c r="V1117" s="92"/>
    </row>
    <row r="1118" spans="1:22" s="35" customFormat="1" ht="42" customHeight="1" thickBot="1">
      <c r="A1118" s="136">
        <v>1023</v>
      </c>
      <c r="B1118" s="137"/>
      <c r="C1118" s="165" t="s">
        <v>936</v>
      </c>
      <c r="D1118" s="137" t="s">
        <v>35</v>
      </c>
      <c r="E1118" s="128">
        <v>150000</v>
      </c>
      <c r="F1118" s="129">
        <f t="shared" si="42"/>
        <v>150000</v>
      </c>
      <c r="G1118" s="41">
        <v>195000</v>
      </c>
      <c r="H1118" s="53">
        <v>187500</v>
      </c>
      <c r="I1118" s="92"/>
      <c r="J1118" s="92"/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  <c r="U1118" s="92"/>
      <c r="V1118" s="92"/>
    </row>
    <row r="1119" spans="1:22" s="35" customFormat="1" ht="42" customHeight="1" thickBot="1">
      <c r="A1119" s="136">
        <v>1024</v>
      </c>
      <c r="B1119" s="137"/>
      <c r="C1119" s="165" t="s">
        <v>937</v>
      </c>
      <c r="D1119" s="137" t="s">
        <v>35</v>
      </c>
      <c r="E1119" s="128">
        <v>200000</v>
      </c>
      <c r="F1119" s="129">
        <f t="shared" si="42"/>
        <v>200000</v>
      </c>
      <c r="G1119" s="41">
        <v>260000</v>
      </c>
      <c r="H1119" s="53">
        <v>250000</v>
      </c>
      <c r="I1119" s="92"/>
      <c r="J1119" s="92"/>
      <c r="K1119" s="92"/>
      <c r="L1119" s="92"/>
      <c r="M1119" s="92"/>
      <c r="N1119" s="92"/>
      <c r="O1119" s="92"/>
      <c r="P1119" s="92"/>
      <c r="Q1119" s="92"/>
      <c r="R1119" s="92"/>
      <c r="S1119" s="92"/>
      <c r="T1119" s="92"/>
      <c r="U1119" s="92"/>
      <c r="V1119" s="92"/>
    </row>
    <row r="1120" spans="1:22" s="35" customFormat="1" ht="42" customHeight="1" thickBot="1">
      <c r="A1120" s="136">
        <v>1025</v>
      </c>
      <c r="B1120" s="137"/>
      <c r="C1120" s="165" t="s">
        <v>938</v>
      </c>
      <c r="D1120" s="137" t="s">
        <v>35</v>
      </c>
      <c r="E1120" s="128">
        <v>250000</v>
      </c>
      <c r="F1120" s="129">
        <f t="shared" si="42"/>
        <v>250000</v>
      </c>
      <c r="G1120" s="41">
        <v>325000</v>
      </c>
      <c r="H1120" s="53">
        <v>312500</v>
      </c>
      <c r="I1120" s="92"/>
      <c r="J1120" s="92"/>
      <c r="K1120" s="92"/>
      <c r="L1120" s="92"/>
      <c r="M1120" s="92"/>
      <c r="N1120" s="92"/>
      <c r="O1120" s="92"/>
      <c r="P1120" s="92"/>
      <c r="Q1120" s="92"/>
      <c r="R1120" s="92"/>
      <c r="S1120" s="92"/>
      <c r="T1120" s="92"/>
      <c r="U1120" s="92"/>
      <c r="V1120" s="92"/>
    </row>
    <row r="1121" spans="1:22" s="35" customFormat="1" ht="42" customHeight="1" thickBot="1">
      <c r="A1121" s="136">
        <v>1026</v>
      </c>
      <c r="B1121" s="137"/>
      <c r="C1121" s="165" t="s">
        <v>939</v>
      </c>
      <c r="D1121" s="137" t="s">
        <v>35</v>
      </c>
      <c r="E1121" s="128">
        <v>350000</v>
      </c>
      <c r="F1121" s="129">
        <f t="shared" si="42"/>
        <v>350000</v>
      </c>
      <c r="G1121" s="41">
        <v>455000</v>
      </c>
      <c r="H1121" s="53">
        <v>437500</v>
      </c>
      <c r="I1121" s="92"/>
      <c r="J1121" s="92"/>
      <c r="K1121" s="92"/>
      <c r="L1121" s="92"/>
      <c r="M1121" s="92"/>
      <c r="N1121" s="92"/>
      <c r="O1121" s="92"/>
      <c r="P1121" s="92"/>
      <c r="Q1121" s="92"/>
      <c r="R1121" s="92"/>
      <c r="S1121" s="92"/>
      <c r="T1121" s="92"/>
      <c r="U1121" s="92"/>
      <c r="V1121" s="92"/>
    </row>
    <row r="1122" spans="1:22" s="35" customFormat="1" ht="42" customHeight="1" thickBot="1">
      <c r="A1122" s="136">
        <v>1027</v>
      </c>
      <c r="B1122" s="137"/>
      <c r="C1122" s="165" t="s">
        <v>940</v>
      </c>
      <c r="D1122" s="137" t="s">
        <v>35</v>
      </c>
      <c r="E1122" s="128">
        <v>50000</v>
      </c>
      <c r="F1122" s="129">
        <f t="shared" si="42"/>
        <v>50000</v>
      </c>
      <c r="G1122" s="41">
        <v>65000</v>
      </c>
      <c r="H1122" s="53">
        <v>62500</v>
      </c>
      <c r="I1122" s="92"/>
      <c r="J1122" s="92"/>
      <c r="K1122" s="92"/>
      <c r="L1122" s="92"/>
      <c r="M1122" s="92"/>
      <c r="N1122" s="92"/>
      <c r="O1122" s="92"/>
      <c r="P1122" s="92"/>
      <c r="Q1122" s="92"/>
      <c r="R1122" s="92"/>
      <c r="S1122" s="92"/>
      <c r="T1122" s="92"/>
      <c r="U1122" s="92"/>
      <c r="V1122" s="92"/>
    </row>
    <row r="1123" spans="1:22" s="35" customFormat="1" ht="42" customHeight="1" thickBot="1">
      <c r="A1123" s="136">
        <v>1028</v>
      </c>
      <c r="B1123" s="137"/>
      <c r="C1123" s="165" t="s">
        <v>941</v>
      </c>
      <c r="D1123" s="137" t="s">
        <v>35</v>
      </c>
      <c r="E1123" s="128">
        <v>80000</v>
      </c>
      <c r="F1123" s="129">
        <f t="shared" si="42"/>
        <v>80000</v>
      </c>
      <c r="G1123" s="41">
        <v>104000</v>
      </c>
      <c r="H1123" s="53">
        <v>100000</v>
      </c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  <c r="U1123" s="92"/>
      <c r="V1123" s="92"/>
    </row>
    <row r="1124" spans="1:22" s="35" customFormat="1" ht="45.75" customHeight="1" thickBot="1">
      <c r="A1124" s="136">
        <v>1029</v>
      </c>
      <c r="B1124" s="137"/>
      <c r="C1124" s="165" t="s">
        <v>942</v>
      </c>
      <c r="D1124" s="137" t="s">
        <v>35</v>
      </c>
      <c r="E1124" s="128">
        <v>100000</v>
      </c>
      <c r="F1124" s="129">
        <f t="shared" si="42"/>
        <v>100000</v>
      </c>
      <c r="G1124" s="41">
        <v>130000</v>
      </c>
      <c r="H1124" s="53">
        <v>125000</v>
      </c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  <c r="U1124" s="92"/>
      <c r="V1124" s="92"/>
    </row>
    <row r="1125" spans="1:22" s="35" customFormat="1" ht="38.25" thickBot="1">
      <c r="A1125" s="136">
        <v>1030</v>
      </c>
      <c r="B1125" s="137"/>
      <c r="C1125" s="152" t="s">
        <v>1094</v>
      </c>
      <c r="D1125" s="126" t="s">
        <v>35</v>
      </c>
      <c r="E1125" s="128">
        <v>150000</v>
      </c>
      <c r="F1125" s="129">
        <v>150000</v>
      </c>
      <c r="G1125" s="41">
        <v>195000</v>
      </c>
      <c r="H1125" s="53">
        <v>187500</v>
      </c>
      <c r="I1125" s="92"/>
      <c r="J1125" s="92"/>
      <c r="K1125" s="92"/>
      <c r="L1125" s="92"/>
      <c r="M1125" s="92"/>
      <c r="N1125" s="92"/>
      <c r="O1125" s="92"/>
      <c r="P1125" s="92"/>
      <c r="Q1125" s="92"/>
      <c r="R1125" s="92"/>
      <c r="S1125" s="92"/>
      <c r="T1125" s="92"/>
      <c r="U1125" s="92"/>
      <c r="V1125" s="92"/>
    </row>
    <row r="1126" spans="1:22" s="35" customFormat="1" ht="35.25" customHeight="1" thickBot="1">
      <c r="A1126" s="136">
        <v>1031</v>
      </c>
      <c r="B1126" s="137"/>
      <c r="C1126" s="162" t="s">
        <v>1116</v>
      </c>
      <c r="D1126" s="126" t="s">
        <v>35</v>
      </c>
      <c r="E1126" s="128">
        <v>103000</v>
      </c>
      <c r="F1126" s="129">
        <f>E1126</f>
        <v>103000</v>
      </c>
      <c r="G1126" s="41">
        <v>133900</v>
      </c>
      <c r="H1126" s="53">
        <v>128750</v>
      </c>
      <c r="I1126" s="92"/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  <c r="U1126" s="92"/>
      <c r="V1126" s="92"/>
    </row>
    <row r="1127" spans="1:22" s="35" customFormat="1" ht="36.75" customHeight="1" thickBot="1">
      <c r="A1127" s="136">
        <v>1032</v>
      </c>
      <c r="B1127" s="137"/>
      <c r="C1127" s="162" t="s">
        <v>1022</v>
      </c>
      <c r="D1127" s="126" t="s">
        <v>35</v>
      </c>
      <c r="E1127" s="128">
        <v>163000</v>
      </c>
      <c r="F1127" s="129">
        <f>E1127</f>
        <v>163000</v>
      </c>
      <c r="G1127" s="41">
        <v>211900</v>
      </c>
      <c r="H1127" s="53">
        <v>203750</v>
      </c>
      <c r="I1127" s="92"/>
      <c r="J1127" s="92"/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  <c r="U1127" s="92"/>
      <c r="V1127" s="92"/>
    </row>
    <row r="1128" spans="1:22" s="35" customFormat="1" ht="36" customHeight="1" thickBot="1">
      <c r="A1128" s="136">
        <v>1033</v>
      </c>
      <c r="B1128" s="137"/>
      <c r="C1128" s="162" t="s">
        <v>1023</v>
      </c>
      <c r="D1128" s="126" t="s">
        <v>35</v>
      </c>
      <c r="E1128" s="128">
        <v>147500</v>
      </c>
      <c r="F1128" s="129">
        <f aca="true" t="shared" si="43" ref="F1128:F1167">E1128</f>
        <v>147500</v>
      </c>
      <c r="G1128" s="41">
        <v>191750</v>
      </c>
      <c r="H1128" s="53">
        <v>184375</v>
      </c>
      <c r="I1128" s="92"/>
      <c r="J1128" s="92"/>
      <c r="K1128" s="92"/>
      <c r="L1128" s="92"/>
      <c r="M1128" s="92"/>
      <c r="N1128" s="92"/>
      <c r="O1128" s="92"/>
      <c r="P1128" s="92"/>
      <c r="Q1128" s="92"/>
      <c r="R1128" s="92"/>
      <c r="S1128" s="92"/>
      <c r="T1128" s="92"/>
      <c r="U1128" s="92"/>
      <c r="V1128" s="92"/>
    </row>
    <row r="1129" spans="1:22" s="35" customFormat="1" ht="37.5" customHeight="1" thickBot="1">
      <c r="A1129" s="136">
        <v>1034</v>
      </c>
      <c r="B1129" s="137"/>
      <c r="C1129" s="162" t="s">
        <v>1024</v>
      </c>
      <c r="D1129" s="126" t="s">
        <v>35</v>
      </c>
      <c r="E1129" s="128">
        <v>147500</v>
      </c>
      <c r="F1129" s="129">
        <f t="shared" si="43"/>
        <v>147500</v>
      </c>
      <c r="G1129" s="41">
        <v>191750</v>
      </c>
      <c r="H1129" s="53">
        <v>184375</v>
      </c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  <c r="U1129" s="92"/>
      <c r="V1129" s="92"/>
    </row>
    <row r="1130" spans="1:22" s="35" customFormat="1" ht="24.75" customHeight="1" thickBot="1">
      <c r="A1130" s="136">
        <v>1035</v>
      </c>
      <c r="B1130" s="137"/>
      <c r="C1130" s="162" t="s">
        <v>1025</v>
      </c>
      <c r="D1130" s="126" t="s">
        <v>35</v>
      </c>
      <c r="E1130" s="128">
        <v>185000</v>
      </c>
      <c r="F1130" s="129">
        <f t="shared" si="43"/>
        <v>185000</v>
      </c>
      <c r="G1130" s="41">
        <v>240500</v>
      </c>
      <c r="H1130" s="53">
        <v>231250</v>
      </c>
      <c r="I1130" s="92"/>
      <c r="J1130" s="92"/>
      <c r="K1130" s="92"/>
      <c r="L1130" s="92"/>
      <c r="M1130" s="92"/>
      <c r="N1130" s="92"/>
      <c r="O1130" s="92"/>
      <c r="P1130" s="92"/>
      <c r="Q1130" s="92"/>
      <c r="R1130" s="92"/>
      <c r="S1130" s="92"/>
      <c r="T1130" s="92"/>
      <c r="U1130" s="92"/>
      <c r="V1130" s="92"/>
    </row>
    <row r="1131" spans="1:22" s="35" customFormat="1" ht="24.75" customHeight="1" thickBot="1">
      <c r="A1131" s="136">
        <v>1036</v>
      </c>
      <c r="B1131" s="137"/>
      <c r="C1131" s="162" t="s">
        <v>1026</v>
      </c>
      <c r="D1131" s="126" t="s">
        <v>35</v>
      </c>
      <c r="E1131" s="128">
        <v>152000</v>
      </c>
      <c r="F1131" s="129">
        <f t="shared" si="43"/>
        <v>152000</v>
      </c>
      <c r="G1131" s="41">
        <v>197600</v>
      </c>
      <c r="H1131" s="53">
        <v>190000</v>
      </c>
      <c r="I1131" s="92"/>
      <c r="J1131" s="92"/>
      <c r="K1131" s="92"/>
      <c r="L1131" s="92"/>
      <c r="M1131" s="92"/>
      <c r="N1131" s="92"/>
      <c r="O1131" s="92"/>
      <c r="P1131" s="92"/>
      <c r="Q1131" s="92"/>
      <c r="R1131" s="92"/>
      <c r="S1131" s="92"/>
      <c r="T1131" s="92"/>
      <c r="U1131" s="92"/>
      <c r="V1131" s="92"/>
    </row>
    <row r="1132" spans="1:22" s="35" customFormat="1" ht="63" customHeight="1" thickBot="1">
      <c r="A1132" s="136">
        <v>1037</v>
      </c>
      <c r="B1132" s="137"/>
      <c r="C1132" s="162" t="s">
        <v>1027</v>
      </c>
      <c r="D1132" s="126" t="s">
        <v>35</v>
      </c>
      <c r="E1132" s="128">
        <v>120000</v>
      </c>
      <c r="F1132" s="129">
        <f t="shared" si="43"/>
        <v>120000</v>
      </c>
      <c r="G1132" s="41">
        <v>156000</v>
      </c>
      <c r="H1132" s="53">
        <v>150000</v>
      </c>
      <c r="I1132" s="92"/>
      <c r="J1132" s="92"/>
      <c r="K1132" s="92"/>
      <c r="L1132" s="92"/>
      <c r="M1132" s="92"/>
      <c r="N1132" s="92"/>
      <c r="O1132" s="92"/>
      <c r="P1132" s="92"/>
      <c r="Q1132" s="92"/>
      <c r="R1132" s="92"/>
      <c r="S1132" s="92"/>
      <c r="T1132" s="92"/>
      <c r="U1132" s="92"/>
      <c r="V1132" s="92"/>
    </row>
    <row r="1133" spans="1:22" s="35" customFormat="1" ht="24.75" customHeight="1" thickBot="1">
      <c r="A1133" s="136">
        <v>1038</v>
      </c>
      <c r="B1133" s="137"/>
      <c r="C1133" s="162" t="s">
        <v>1028</v>
      </c>
      <c r="D1133" s="126" t="s">
        <v>35</v>
      </c>
      <c r="E1133" s="128">
        <v>122000</v>
      </c>
      <c r="F1133" s="129">
        <f t="shared" si="43"/>
        <v>122000</v>
      </c>
      <c r="G1133" s="41">
        <v>158600</v>
      </c>
      <c r="H1133" s="53">
        <v>152500</v>
      </c>
      <c r="I1133" s="92"/>
      <c r="J1133" s="92"/>
      <c r="K1133" s="92"/>
      <c r="L1133" s="92"/>
      <c r="M1133" s="92"/>
      <c r="N1133" s="92"/>
      <c r="O1133" s="92"/>
      <c r="P1133" s="92"/>
      <c r="Q1133" s="92"/>
      <c r="R1133" s="92"/>
      <c r="S1133" s="92"/>
      <c r="T1133" s="92"/>
      <c r="U1133" s="92"/>
      <c r="V1133" s="92"/>
    </row>
    <row r="1134" spans="1:22" s="35" customFormat="1" ht="24.75" customHeight="1" thickBot="1">
      <c r="A1134" s="136">
        <v>1039</v>
      </c>
      <c r="B1134" s="137"/>
      <c r="C1134" s="162" t="s">
        <v>1029</v>
      </c>
      <c r="D1134" s="126" t="s">
        <v>35</v>
      </c>
      <c r="E1134" s="128">
        <v>122000</v>
      </c>
      <c r="F1134" s="129">
        <f t="shared" si="43"/>
        <v>122000</v>
      </c>
      <c r="G1134" s="41">
        <v>158600</v>
      </c>
      <c r="H1134" s="53">
        <v>152500</v>
      </c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  <c r="T1134" s="92"/>
      <c r="U1134" s="92"/>
      <c r="V1134" s="92"/>
    </row>
    <row r="1135" spans="1:22" s="35" customFormat="1" ht="24.75" customHeight="1" thickBot="1">
      <c r="A1135" s="136">
        <v>1040</v>
      </c>
      <c r="B1135" s="137"/>
      <c r="C1135" s="162" t="s">
        <v>1030</v>
      </c>
      <c r="D1135" s="126" t="s">
        <v>35</v>
      </c>
      <c r="E1135" s="128">
        <v>130000</v>
      </c>
      <c r="F1135" s="129">
        <f t="shared" si="43"/>
        <v>130000</v>
      </c>
      <c r="G1135" s="41">
        <v>169000</v>
      </c>
      <c r="H1135" s="53">
        <v>162500</v>
      </c>
      <c r="I1135" s="92"/>
      <c r="J1135" s="92"/>
      <c r="K1135" s="92"/>
      <c r="L1135" s="92"/>
      <c r="M1135" s="92"/>
      <c r="N1135" s="92"/>
      <c r="O1135" s="92"/>
      <c r="P1135" s="92"/>
      <c r="Q1135" s="92"/>
      <c r="R1135" s="92"/>
      <c r="S1135" s="92"/>
      <c r="T1135" s="92"/>
      <c r="U1135" s="92"/>
      <c r="V1135" s="92"/>
    </row>
    <row r="1136" spans="1:22" s="35" customFormat="1" ht="40.5" customHeight="1" thickBot="1">
      <c r="A1136" s="136">
        <v>1041</v>
      </c>
      <c r="B1136" s="137"/>
      <c r="C1136" s="162" t="s">
        <v>1031</v>
      </c>
      <c r="D1136" s="126" t="s">
        <v>35</v>
      </c>
      <c r="E1136" s="128">
        <v>113000</v>
      </c>
      <c r="F1136" s="129">
        <f t="shared" si="43"/>
        <v>113000</v>
      </c>
      <c r="G1136" s="41">
        <v>146900</v>
      </c>
      <c r="H1136" s="53">
        <v>141250</v>
      </c>
      <c r="I1136" s="92"/>
      <c r="J1136" s="92"/>
      <c r="K1136" s="92"/>
      <c r="L1136" s="92"/>
      <c r="M1136" s="92"/>
      <c r="N1136" s="92"/>
      <c r="O1136" s="92"/>
      <c r="P1136" s="92"/>
      <c r="Q1136" s="92"/>
      <c r="R1136" s="92"/>
      <c r="S1136" s="92"/>
      <c r="T1136" s="92"/>
      <c r="U1136" s="92"/>
      <c r="V1136" s="92"/>
    </row>
    <row r="1137" spans="1:22" s="16" customFormat="1" ht="28.5" customHeight="1" thickBot="1">
      <c r="A1137" s="136">
        <v>1042</v>
      </c>
      <c r="B1137" s="137"/>
      <c r="C1137" s="162" t="s">
        <v>1032</v>
      </c>
      <c r="D1137" s="126" t="s">
        <v>35</v>
      </c>
      <c r="E1137" s="128">
        <v>160000</v>
      </c>
      <c r="F1137" s="129">
        <f t="shared" si="43"/>
        <v>160000</v>
      </c>
      <c r="G1137" s="41">
        <v>208000</v>
      </c>
      <c r="H1137" s="53">
        <v>200000</v>
      </c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</row>
    <row r="1138" spans="1:22" s="32" customFormat="1" ht="36" customHeight="1" thickBot="1">
      <c r="A1138" s="136">
        <v>1043</v>
      </c>
      <c r="B1138" s="137"/>
      <c r="C1138" s="162" t="s">
        <v>1033</v>
      </c>
      <c r="D1138" s="126" t="s">
        <v>20</v>
      </c>
      <c r="E1138" s="128">
        <v>130000</v>
      </c>
      <c r="F1138" s="129">
        <f t="shared" si="43"/>
        <v>130000</v>
      </c>
      <c r="G1138" s="41">
        <v>169000</v>
      </c>
      <c r="H1138" s="53">
        <v>162500</v>
      </c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</row>
    <row r="1139" spans="1:22" s="32" customFormat="1" ht="31.5" customHeight="1" thickBot="1">
      <c r="A1139" s="136">
        <v>1044</v>
      </c>
      <c r="B1139" s="137"/>
      <c r="C1139" s="162" t="s">
        <v>1034</v>
      </c>
      <c r="D1139" s="126" t="s">
        <v>35</v>
      </c>
      <c r="E1139" s="128">
        <v>138000</v>
      </c>
      <c r="F1139" s="129">
        <f t="shared" si="43"/>
        <v>138000</v>
      </c>
      <c r="G1139" s="41">
        <v>179400</v>
      </c>
      <c r="H1139" s="53">
        <v>172500</v>
      </c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</row>
    <row r="1140" spans="1:22" s="16" customFormat="1" ht="26.25" customHeight="1" thickBot="1">
      <c r="A1140" s="136">
        <v>1045</v>
      </c>
      <c r="B1140" s="137"/>
      <c r="C1140" s="162" t="s">
        <v>1035</v>
      </c>
      <c r="D1140" s="126" t="s">
        <v>35</v>
      </c>
      <c r="E1140" s="128">
        <v>160000</v>
      </c>
      <c r="F1140" s="129">
        <f t="shared" si="43"/>
        <v>160000</v>
      </c>
      <c r="G1140" s="41">
        <v>208000</v>
      </c>
      <c r="H1140" s="53">
        <v>200000</v>
      </c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</row>
    <row r="1141" spans="1:22" s="16" customFormat="1" ht="34.5" customHeight="1" thickBot="1">
      <c r="A1141" s="136">
        <v>1046</v>
      </c>
      <c r="B1141" s="137"/>
      <c r="C1141" s="162" t="s">
        <v>1036</v>
      </c>
      <c r="D1141" s="126" t="s">
        <v>35</v>
      </c>
      <c r="E1141" s="128">
        <v>160000</v>
      </c>
      <c r="F1141" s="129">
        <f t="shared" si="43"/>
        <v>160000</v>
      </c>
      <c r="G1141" s="41">
        <v>208000</v>
      </c>
      <c r="H1141" s="53">
        <v>200000</v>
      </c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</row>
    <row r="1142" spans="1:22" s="16" customFormat="1" ht="23.25" customHeight="1" thickBot="1">
      <c r="A1142" s="136">
        <v>1047</v>
      </c>
      <c r="B1142" s="137"/>
      <c r="C1142" s="162" t="s">
        <v>1037</v>
      </c>
      <c r="D1142" s="126" t="s">
        <v>35</v>
      </c>
      <c r="E1142" s="128">
        <v>160000</v>
      </c>
      <c r="F1142" s="129">
        <f t="shared" si="43"/>
        <v>160000</v>
      </c>
      <c r="G1142" s="41">
        <v>208000</v>
      </c>
      <c r="H1142" s="53">
        <v>200000</v>
      </c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</row>
    <row r="1143" spans="1:22" s="16" customFormat="1" ht="41.25" customHeight="1" thickBot="1">
      <c r="A1143" s="136">
        <v>1048</v>
      </c>
      <c r="B1143" s="137"/>
      <c r="C1143" s="162" t="s">
        <v>1038</v>
      </c>
      <c r="D1143" s="126" t="s">
        <v>35</v>
      </c>
      <c r="E1143" s="128">
        <v>160000</v>
      </c>
      <c r="F1143" s="129">
        <f t="shared" si="43"/>
        <v>160000</v>
      </c>
      <c r="G1143" s="41">
        <v>208000</v>
      </c>
      <c r="H1143" s="53">
        <v>200000</v>
      </c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</row>
    <row r="1144" spans="1:22" s="16" customFormat="1" ht="57" thickBot="1">
      <c r="A1144" s="136">
        <v>1049</v>
      </c>
      <c r="B1144" s="137"/>
      <c r="C1144" s="162" t="s">
        <v>1039</v>
      </c>
      <c r="D1144" s="126" t="s">
        <v>35</v>
      </c>
      <c r="E1144" s="128">
        <v>160000</v>
      </c>
      <c r="F1144" s="129">
        <f t="shared" si="43"/>
        <v>160000</v>
      </c>
      <c r="G1144" s="41">
        <v>208000</v>
      </c>
      <c r="H1144" s="53">
        <v>200000</v>
      </c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</row>
    <row r="1145" spans="1:22" s="16" customFormat="1" ht="27.75" customHeight="1" thickBot="1">
      <c r="A1145" s="136">
        <v>1050</v>
      </c>
      <c r="B1145" s="137"/>
      <c r="C1145" s="162" t="s">
        <v>1040</v>
      </c>
      <c r="D1145" s="126" t="s">
        <v>35</v>
      </c>
      <c r="E1145" s="128">
        <v>160000</v>
      </c>
      <c r="F1145" s="129">
        <f t="shared" si="43"/>
        <v>160000</v>
      </c>
      <c r="G1145" s="41">
        <v>208000</v>
      </c>
      <c r="H1145" s="53">
        <v>200000</v>
      </c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</row>
    <row r="1146" spans="1:22" s="32" customFormat="1" ht="48" customHeight="1" thickBot="1">
      <c r="A1146" s="136">
        <v>1051</v>
      </c>
      <c r="B1146" s="137"/>
      <c r="C1146" s="162" t="s">
        <v>1041</v>
      </c>
      <c r="D1146" s="126" t="s">
        <v>35</v>
      </c>
      <c r="E1146" s="128">
        <v>160000</v>
      </c>
      <c r="F1146" s="129">
        <f t="shared" si="43"/>
        <v>160000</v>
      </c>
      <c r="G1146" s="41">
        <v>208000</v>
      </c>
      <c r="H1146" s="53">
        <v>200000</v>
      </c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</row>
    <row r="1147" spans="1:22" s="32" customFormat="1" ht="39" customHeight="1" thickBot="1">
      <c r="A1147" s="136">
        <v>1052</v>
      </c>
      <c r="B1147" s="137"/>
      <c r="C1147" s="162" t="s">
        <v>1042</v>
      </c>
      <c r="D1147" s="126" t="s">
        <v>35</v>
      </c>
      <c r="E1147" s="128">
        <v>160000</v>
      </c>
      <c r="F1147" s="129">
        <f t="shared" si="43"/>
        <v>160000</v>
      </c>
      <c r="G1147" s="41">
        <v>208000</v>
      </c>
      <c r="H1147" s="53">
        <v>200000</v>
      </c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</row>
    <row r="1148" spans="1:22" s="32" customFormat="1" ht="38.25" thickBot="1">
      <c r="A1148" s="136">
        <v>1053</v>
      </c>
      <c r="B1148" s="137"/>
      <c r="C1148" s="162" t="s">
        <v>1043</v>
      </c>
      <c r="D1148" s="126" t="s">
        <v>35</v>
      </c>
      <c r="E1148" s="128">
        <v>160000</v>
      </c>
      <c r="F1148" s="129">
        <f t="shared" si="43"/>
        <v>160000</v>
      </c>
      <c r="G1148" s="41">
        <v>208000</v>
      </c>
      <c r="H1148" s="53">
        <v>200000</v>
      </c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</row>
    <row r="1149" spans="1:22" s="32" customFormat="1" ht="29.25" customHeight="1" thickBot="1">
      <c r="A1149" s="136">
        <v>1054</v>
      </c>
      <c r="B1149" s="137"/>
      <c r="C1149" s="162" t="s">
        <v>1044</v>
      </c>
      <c r="D1149" s="126" t="s">
        <v>35</v>
      </c>
      <c r="E1149" s="128">
        <v>160000</v>
      </c>
      <c r="F1149" s="129">
        <f t="shared" si="43"/>
        <v>160000</v>
      </c>
      <c r="G1149" s="41">
        <v>208000</v>
      </c>
      <c r="H1149" s="53">
        <v>200000</v>
      </c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</row>
    <row r="1150" spans="1:22" s="32" customFormat="1" ht="26.25" customHeight="1" thickBot="1">
      <c r="A1150" s="136">
        <v>1055</v>
      </c>
      <c r="B1150" s="137"/>
      <c r="C1150" s="162" t="s">
        <v>1045</v>
      </c>
      <c r="D1150" s="126" t="s">
        <v>35</v>
      </c>
      <c r="E1150" s="128">
        <v>160000</v>
      </c>
      <c r="F1150" s="129">
        <f t="shared" si="43"/>
        <v>160000</v>
      </c>
      <c r="G1150" s="41">
        <v>208000</v>
      </c>
      <c r="H1150" s="53">
        <v>200000</v>
      </c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</row>
    <row r="1151" spans="1:22" s="32" customFormat="1" ht="38.25" thickBot="1">
      <c r="A1151" s="136">
        <v>1056</v>
      </c>
      <c r="B1151" s="137"/>
      <c r="C1151" s="162" t="s">
        <v>1046</v>
      </c>
      <c r="D1151" s="126" t="s">
        <v>35</v>
      </c>
      <c r="E1151" s="128">
        <v>160000</v>
      </c>
      <c r="F1151" s="129">
        <f t="shared" si="43"/>
        <v>160000</v>
      </c>
      <c r="G1151" s="41">
        <v>208000</v>
      </c>
      <c r="H1151" s="53">
        <v>200000</v>
      </c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</row>
    <row r="1152" spans="1:22" s="32" customFormat="1" ht="41.25" customHeight="1" thickBot="1">
      <c r="A1152" s="136">
        <v>1057</v>
      </c>
      <c r="B1152" s="137"/>
      <c r="C1152" s="162" t="s">
        <v>1047</v>
      </c>
      <c r="D1152" s="126" t="s">
        <v>35</v>
      </c>
      <c r="E1152" s="128">
        <v>160000</v>
      </c>
      <c r="F1152" s="129">
        <f t="shared" si="43"/>
        <v>160000</v>
      </c>
      <c r="G1152" s="41">
        <v>208000</v>
      </c>
      <c r="H1152" s="53">
        <v>200000</v>
      </c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</row>
    <row r="1153" spans="1:22" s="32" customFormat="1" ht="39.75" customHeight="1" thickBot="1">
      <c r="A1153" s="136">
        <v>1058</v>
      </c>
      <c r="B1153" s="137"/>
      <c r="C1153" s="162" t="s">
        <v>1048</v>
      </c>
      <c r="D1153" s="126" t="s">
        <v>35</v>
      </c>
      <c r="E1153" s="128">
        <v>160000</v>
      </c>
      <c r="F1153" s="129">
        <f t="shared" si="43"/>
        <v>160000</v>
      </c>
      <c r="G1153" s="41">
        <v>208000</v>
      </c>
      <c r="H1153" s="53">
        <v>200000</v>
      </c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</row>
    <row r="1154" spans="1:22" s="16" customFormat="1" ht="40.5" customHeight="1" thickBot="1">
      <c r="A1154" s="136">
        <v>1059</v>
      </c>
      <c r="B1154" s="137"/>
      <c r="C1154" s="162" t="s">
        <v>1049</v>
      </c>
      <c r="D1154" s="126" t="s">
        <v>35</v>
      </c>
      <c r="E1154" s="128">
        <v>220000</v>
      </c>
      <c r="F1154" s="129">
        <f t="shared" si="43"/>
        <v>220000</v>
      </c>
      <c r="G1154" s="41">
        <v>286000</v>
      </c>
      <c r="H1154" s="53">
        <v>275000</v>
      </c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</row>
    <row r="1155" spans="1:22" s="16" customFormat="1" ht="62.25" customHeight="1" thickBot="1">
      <c r="A1155" s="136">
        <v>1060</v>
      </c>
      <c r="B1155" s="137"/>
      <c r="C1155" s="175" t="s">
        <v>1050</v>
      </c>
      <c r="D1155" s="134" t="s">
        <v>35</v>
      </c>
      <c r="E1155" s="176">
        <v>155000</v>
      </c>
      <c r="F1155" s="129">
        <f t="shared" si="43"/>
        <v>155000</v>
      </c>
      <c r="G1155" s="41">
        <v>201500</v>
      </c>
      <c r="H1155" s="53">
        <v>193750</v>
      </c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</row>
    <row r="1156" spans="1:22" s="16" customFormat="1" ht="37.5" customHeight="1" thickBot="1">
      <c r="A1156" s="136">
        <v>1061</v>
      </c>
      <c r="B1156" s="137"/>
      <c r="C1156" s="177" t="s">
        <v>1051</v>
      </c>
      <c r="D1156" s="134" t="s">
        <v>35</v>
      </c>
      <c r="E1156" s="176">
        <v>117000</v>
      </c>
      <c r="F1156" s="129">
        <f t="shared" si="43"/>
        <v>117000</v>
      </c>
      <c r="G1156" s="41">
        <v>152100</v>
      </c>
      <c r="H1156" s="53">
        <v>146250</v>
      </c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</row>
    <row r="1157" spans="1:22" s="16" customFormat="1" ht="23.25" customHeight="1" thickBot="1">
      <c r="A1157" s="136">
        <v>1062</v>
      </c>
      <c r="B1157" s="137"/>
      <c r="C1157" s="177" t="s">
        <v>1052</v>
      </c>
      <c r="D1157" s="134" t="s">
        <v>35</v>
      </c>
      <c r="E1157" s="176">
        <v>153000</v>
      </c>
      <c r="F1157" s="129">
        <f t="shared" si="43"/>
        <v>153000</v>
      </c>
      <c r="G1157" s="41">
        <v>198900</v>
      </c>
      <c r="H1157" s="53">
        <v>191250</v>
      </c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</row>
    <row r="1158" spans="1:22" s="16" customFormat="1" ht="23.25" customHeight="1" thickBot="1">
      <c r="A1158" s="136">
        <v>1063</v>
      </c>
      <c r="B1158" s="137"/>
      <c r="C1158" s="177" t="s">
        <v>1053</v>
      </c>
      <c r="D1158" s="134" t="s">
        <v>35</v>
      </c>
      <c r="E1158" s="176">
        <v>145000</v>
      </c>
      <c r="F1158" s="129">
        <f t="shared" si="43"/>
        <v>145000</v>
      </c>
      <c r="G1158" s="41">
        <v>188500</v>
      </c>
      <c r="H1158" s="53">
        <v>181250</v>
      </c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</row>
    <row r="1159" spans="1:22" s="16" customFormat="1" ht="23.25" customHeight="1" thickBot="1">
      <c r="A1159" s="136">
        <v>1064</v>
      </c>
      <c r="B1159" s="137"/>
      <c r="C1159" s="177" t="s">
        <v>1054</v>
      </c>
      <c r="D1159" s="134" t="s">
        <v>35</v>
      </c>
      <c r="E1159" s="176">
        <v>145000</v>
      </c>
      <c r="F1159" s="129">
        <f t="shared" si="43"/>
        <v>145000</v>
      </c>
      <c r="G1159" s="41">
        <v>188500</v>
      </c>
      <c r="H1159" s="53">
        <v>181250</v>
      </c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</row>
    <row r="1160" spans="1:22" s="16" customFormat="1" ht="39.75" customHeight="1" thickBot="1">
      <c r="A1160" s="136">
        <v>1065</v>
      </c>
      <c r="B1160" s="137"/>
      <c r="C1160" s="177" t="s">
        <v>1055</v>
      </c>
      <c r="D1160" s="134" t="s">
        <v>35</v>
      </c>
      <c r="E1160" s="176">
        <v>102000</v>
      </c>
      <c r="F1160" s="129">
        <f t="shared" si="43"/>
        <v>102000</v>
      </c>
      <c r="G1160" s="41">
        <v>132600</v>
      </c>
      <c r="H1160" s="53">
        <v>127500</v>
      </c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</row>
    <row r="1161" spans="1:22" s="16" customFormat="1" ht="25.5" customHeight="1" thickBot="1">
      <c r="A1161" s="136">
        <v>1066</v>
      </c>
      <c r="B1161" s="137"/>
      <c r="C1161" s="175" t="s">
        <v>1056</v>
      </c>
      <c r="D1161" s="134" t="s">
        <v>35</v>
      </c>
      <c r="E1161" s="176">
        <v>86000</v>
      </c>
      <c r="F1161" s="129">
        <f t="shared" si="43"/>
        <v>86000</v>
      </c>
      <c r="G1161" s="41">
        <v>111800</v>
      </c>
      <c r="H1161" s="53">
        <v>107500</v>
      </c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</row>
    <row r="1162" spans="1:22" s="16" customFormat="1" ht="44.25" customHeight="1" thickBot="1">
      <c r="A1162" s="136">
        <v>1067</v>
      </c>
      <c r="B1162" s="137"/>
      <c r="C1162" s="175" t="s">
        <v>1057</v>
      </c>
      <c r="D1162" s="134" t="s">
        <v>35</v>
      </c>
      <c r="E1162" s="176">
        <v>88000</v>
      </c>
      <c r="F1162" s="129">
        <f t="shared" si="43"/>
        <v>88000</v>
      </c>
      <c r="G1162" s="41">
        <v>114400</v>
      </c>
      <c r="H1162" s="53">
        <v>110000</v>
      </c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</row>
    <row r="1163" spans="1:22" s="32" customFormat="1" ht="41.25" customHeight="1" thickBot="1">
      <c r="A1163" s="136">
        <v>1068</v>
      </c>
      <c r="B1163" s="137"/>
      <c r="C1163" s="175" t="s">
        <v>1058</v>
      </c>
      <c r="D1163" s="134" t="s">
        <v>35</v>
      </c>
      <c r="E1163" s="176">
        <v>153000</v>
      </c>
      <c r="F1163" s="129">
        <f t="shared" si="43"/>
        <v>153000</v>
      </c>
      <c r="G1163" s="41">
        <v>198900</v>
      </c>
      <c r="H1163" s="53">
        <v>191250</v>
      </c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</row>
    <row r="1164" spans="1:22" s="16" customFormat="1" ht="45.75" customHeight="1" thickBot="1">
      <c r="A1164" s="136">
        <v>1069</v>
      </c>
      <c r="B1164" s="137"/>
      <c r="C1164" s="175" t="s">
        <v>1059</v>
      </c>
      <c r="D1164" s="134" t="s">
        <v>35</v>
      </c>
      <c r="E1164" s="176">
        <v>125000</v>
      </c>
      <c r="F1164" s="129">
        <f t="shared" si="43"/>
        <v>125000</v>
      </c>
      <c r="G1164" s="41">
        <v>162500</v>
      </c>
      <c r="H1164" s="53">
        <v>156250</v>
      </c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</row>
    <row r="1165" spans="1:22" s="16" customFormat="1" ht="42" customHeight="1" thickBot="1">
      <c r="A1165" s="136">
        <v>1070</v>
      </c>
      <c r="B1165" s="137"/>
      <c r="C1165" s="175" t="s">
        <v>1060</v>
      </c>
      <c r="D1165" s="134" t="s">
        <v>35</v>
      </c>
      <c r="E1165" s="176">
        <v>145000</v>
      </c>
      <c r="F1165" s="129">
        <f t="shared" si="43"/>
        <v>145000</v>
      </c>
      <c r="G1165" s="41">
        <v>188500</v>
      </c>
      <c r="H1165" s="53">
        <v>181250</v>
      </c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</row>
    <row r="1166" spans="1:22" s="16" customFormat="1" ht="33" customHeight="1" thickBot="1">
      <c r="A1166" s="136">
        <v>1071</v>
      </c>
      <c r="B1166" s="137"/>
      <c r="C1166" s="178" t="s">
        <v>1061</v>
      </c>
      <c r="D1166" s="134" t="s">
        <v>35</v>
      </c>
      <c r="E1166" s="179">
        <v>128000</v>
      </c>
      <c r="F1166" s="129">
        <f t="shared" si="43"/>
        <v>128000</v>
      </c>
      <c r="G1166" s="41">
        <v>166400</v>
      </c>
      <c r="H1166" s="53">
        <v>160000</v>
      </c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</row>
    <row r="1167" spans="1:22" s="16" customFormat="1" ht="43.5" customHeight="1" thickBot="1">
      <c r="A1167" s="136">
        <v>1072</v>
      </c>
      <c r="B1167" s="137"/>
      <c r="C1167" s="178" t="s">
        <v>1062</v>
      </c>
      <c r="D1167" s="134" t="s">
        <v>35</v>
      </c>
      <c r="E1167" s="179">
        <v>155000</v>
      </c>
      <c r="F1167" s="129">
        <f t="shared" si="43"/>
        <v>155000</v>
      </c>
      <c r="G1167" s="41">
        <v>201500</v>
      </c>
      <c r="H1167" s="53">
        <v>193750</v>
      </c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</row>
    <row r="1168" spans="1:22" s="16" customFormat="1" ht="28.5" customHeight="1" thickBot="1">
      <c r="A1168" s="244" t="s">
        <v>897</v>
      </c>
      <c r="B1168" s="245"/>
      <c r="C1168" s="245"/>
      <c r="D1168" s="245"/>
      <c r="E1168" s="245"/>
      <c r="F1168" s="245"/>
      <c r="G1168" s="245"/>
      <c r="H1168" s="246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</row>
    <row r="1169" spans="1:22" s="16" customFormat="1" ht="37.5" customHeight="1" thickBot="1">
      <c r="A1169" s="136">
        <v>1073</v>
      </c>
      <c r="B1169" s="137"/>
      <c r="C1169" s="152" t="s">
        <v>384</v>
      </c>
      <c r="D1169" s="132" t="s">
        <v>35</v>
      </c>
      <c r="E1169" s="128">
        <v>75000</v>
      </c>
      <c r="F1169" s="129">
        <f>E1169</f>
        <v>75000</v>
      </c>
      <c r="G1169" s="41">
        <v>97500</v>
      </c>
      <c r="H1169" s="41">
        <f>75000*1.25</f>
        <v>93750</v>
      </c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</row>
    <row r="1170" spans="1:22" s="16" customFormat="1" ht="37.5" customHeight="1" thickBot="1">
      <c r="A1170" s="136">
        <v>1074</v>
      </c>
      <c r="B1170" s="137"/>
      <c r="C1170" s="152" t="s">
        <v>67</v>
      </c>
      <c r="D1170" s="132" t="s">
        <v>35</v>
      </c>
      <c r="E1170" s="128">
        <v>5500</v>
      </c>
      <c r="F1170" s="129">
        <f aca="true" t="shared" si="44" ref="F1170:F1218">E1170</f>
        <v>5500</v>
      </c>
      <c r="G1170" s="41">
        <v>7150</v>
      </c>
      <c r="H1170" s="41">
        <f>5500*1.25</f>
        <v>6875</v>
      </c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</row>
    <row r="1171" spans="1:22" s="16" customFormat="1" ht="30.75" customHeight="1" thickBot="1">
      <c r="A1171" s="136">
        <v>1075</v>
      </c>
      <c r="B1171" s="137"/>
      <c r="C1171" s="152" t="s">
        <v>385</v>
      </c>
      <c r="D1171" s="132" t="s">
        <v>40</v>
      </c>
      <c r="E1171" s="128">
        <v>3900</v>
      </c>
      <c r="F1171" s="129">
        <f t="shared" si="44"/>
        <v>3900</v>
      </c>
      <c r="G1171" s="41">
        <v>5070</v>
      </c>
      <c r="H1171" s="41">
        <f>3900*1.25</f>
        <v>4875</v>
      </c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</row>
    <row r="1172" spans="1:22" s="16" customFormat="1" ht="31.5" customHeight="1" thickBot="1">
      <c r="A1172" s="136">
        <v>1076</v>
      </c>
      <c r="B1172" s="137"/>
      <c r="C1172" s="152" t="s">
        <v>68</v>
      </c>
      <c r="D1172" s="132" t="s">
        <v>40</v>
      </c>
      <c r="E1172" s="128">
        <v>3800</v>
      </c>
      <c r="F1172" s="129">
        <f t="shared" si="44"/>
        <v>3800</v>
      </c>
      <c r="G1172" s="41">
        <v>4940</v>
      </c>
      <c r="H1172" s="41">
        <f>3800*1.25</f>
        <v>4750</v>
      </c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</row>
    <row r="1173" spans="1:22" s="32" customFormat="1" ht="37.5" customHeight="1" thickBot="1">
      <c r="A1173" s="136">
        <v>1077</v>
      </c>
      <c r="B1173" s="137"/>
      <c r="C1173" s="152" t="s">
        <v>386</v>
      </c>
      <c r="D1173" s="132" t="s">
        <v>40</v>
      </c>
      <c r="E1173" s="128">
        <v>2300</v>
      </c>
      <c r="F1173" s="129">
        <f t="shared" si="44"/>
        <v>2300</v>
      </c>
      <c r="G1173" s="41">
        <v>2990</v>
      </c>
      <c r="H1173" s="41">
        <f>2300*1.25</f>
        <v>2875</v>
      </c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</row>
    <row r="1174" spans="1:22" s="32" customFormat="1" ht="39.75" customHeight="1" thickBot="1">
      <c r="A1174" s="136">
        <v>1078</v>
      </c>
      <c r="B1174" s="137"/>
      <c r="C1174" s="152" t="s">
        <v>69</v>
      </c>
      <c r="D1174" s="132" t="s">
        <v>40</v>
      </c>
      <c r="E1174" s="128">
        <v>1200</v>
      </c>
      <c r="F1174" s="129">
        <f t="shared" si="44"/>
        <v>1200</v>
      </c>
      <c r="G1174" s="41">
        <v>1560</v>
      </c>
      <c r="H1174" s="41">
        <f>1200*1.25</f>
        <v>1500</v>
      </c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</row>
    <row r="1175" spans="1:22" s="32" customFormat="1" ht="39" customHeight="1" thickBot="1">
      <c r="A1175" s="136">
        <v>1079</v>
      </c>
      <c r="B1175" s="137"/>
      <c r="C1175" s="152" t="s">
        <v>70</v>
      </c>
      <c r="D1175" s="132" t="s">
        <v>40</v>
      </c>
      <c r="E1175" s="128">
        <v>1200</v>
      </c>
      <c r="F1175" s="129">
        <f t="shared" si="44"/>
        <v>1200</v>
      </c>
      <c r="G1175" s="41">
        <v>1560</v>
      </c>
      <c r="H1175" s="41">
        <f>1200*1.25</f>
        <v>1500</v>
      </c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</row>
    <row r="1176" spans="1:22" s="32" customFormat="1" ht="41.25" customHeight="1" thickBot="1">
      <c r="A1176" s="136">
        <v>1080</v>
      </c>
      <c r="B1176" s="137"/>
      <c r="C1176" s="152" t="s">
        <v>71</v>
      </c>
      <c r="D1176" s="132" t="s">
        <v>40</v>
      </c>
      <c r="E1176" s="128">
        <v>1200</v>
      </c>
      <c r="F1176" s="129">
        <f t="shared" si="44"/>
        <v>1200</v>
      </c>
      <c r="G1176" s="41">
        <v>1560</v>
      </c>
      <c r="H1176" s="41">
        <f>1200*1.25</f>
        <v>1500</v>
      </c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</row>
    <row r="1177" spans="1:22" s="32" customFormat="1" ht="39.75" customHeight="1" thickBot="1">
      <c r="A1177" s="136">
        <v>1081</v>
      </c>
      <c r="B1177" s="137"/>
      <c r="C1177" s="135" t="s">
        <v>353</v>
      </c>
      <c r="D1177" s="180" t="s">
        <v>35</v>
      </c>
      <c r="E1177" s="149">
        <v>21200</v>
      </c>
      <c r="F1177" s="171">
        <f t="shared" si="44"/>
        <v>21200</v>
      </c>
      <c r="G1177" s="41">
        <v>27560</v>
      </c>
      <c r="H1177" s="55">
        <f>21200*1.25</f>
        <v>26500</v>
      </c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</row>
    <row r="1178" spans="1:22" s="32" customFormat="1" ht="36" customHeight="1" thickBot="1">
      <c r="A1178" s="136">
        <v>1082</v>
      </c>
      <c r="B1178" s="137"/>
      <c r="C1178" s="152" t="s">
        <v>72</v>
      </c>
      <c r="D1178" s="132" t="s">
        <v>20</v>
      </c>
      <c r="E1178" s="128">
        <v>2700</v>
      </c>
      <c r="F1178" s="129">
        <f t="shared" si="44"/>
        <v>2700</v>
      </c>
      <c r="G1178" s="41">
        <v>3510</v>
      </c>
      <c r="H1178" s="41">
        <f>2700*1.25</f>
        <v>3375</v>
      </c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</row>
    <row r="1179" spans="1:22" s="16" customFormat="1" ht="28.5" customHeight="1" thickBot="1">
      <c r="A1179" s="136">
        <v>1083</v>
      </c>
      <c r="B1179" s="137"/>
      <c r="C1179" s="152" t="s">
        <v>387</v>
      </c>
      <c r="D1179" s="132" t="s">
        <v>20</v>
      </c>
      <c r="E1179" s="128">
        <v>4000</v>
      </c>
      <c r="F1179" s="129">
        <f t="shared" si="44"/>
        <v>4000</v>
      </c>
      <c r="G1179" s="41">
        <v>5200</v>
      </c>
      <c r="H1179" s="41">
        <f>4000*1.25</f>
        <v>5000</v>
      </c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</row>
    <row r="1180" spans="1:22" s="16" customFormat="1" ht="53.25" customHeight="1" thickBot="1">
      <c r="A1180" s="136">
        <v>1084</v>
      </c>
      <c r="B1180" s="137"/>
      <c r="C1180" s="152" t="s">
        <v>388</v>
      </c>
      <c r="D1180" s="132" t="s">
        <v>35</v>
      </c>
      <c r="E1180" s="128">
        <v>30000</v>
      </c>
      <c r="F1180" s="129">
        <f t="shared" si="44"/>
        <v>30000</v>
      </c>
      <c r="G1180" s="41">
        <v>39000</v>
      </c>
      <c r="H1180" s="41">
        <f>30000*1.25</f>
        <v>37500</v>
      </c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</row>
    <row r="1181" spans="1:22" s="16" customFormat="1" ht="41.25" customHeight="1" thickBot="1">
      <c r="A1181" s="136">
        <v>1085</v>
      </c>
      <c r="B1181" s="137"/>
      <c r="C1181" s="152" t="s">
        <v>73</v>
      </c>
      <c r="D1181" s="132" t="s">
        <v>35</v>
      </c>
      <c r="E1181" s="128">
        <v>10000</v>
      </c>
      <c r="F1181" s="129">
        <f t="shared" si="44"/>
        <v>10000</v>
      </c>
      <c r="G1181" s="41">
        <v>13000</v>
      </c>
      <c r="H1181" s="41">
        <f>10000*1.25</f>
        <v>12500</v>
      </c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</row>
    <row r="1182" spans="1:22" s="16" customFormat="1" ht="42.75" customHeight="1" thickBot="1">
      <c r="A1182" s="136">
        <v>1086</v>
      </c>
      <c r="B1182" s="137"/>
      <c r="C1182" s="152" t="s">
        <v>389</v>
      </c>
      <c r="D1182" s="132" t="s">
        <v>35</v>
      </c>
      <c r="E1182" s="128">
        <v>23600</v>
      </c>
      <c r="F1182" s="129">
        <f t="shared" si="44"/>
        <v>23600</v>
      </c>
      <c r="G1182" s="41">
        <v>30680</v>
      </c>
      <c r="H1182" s="41">
        <f>23600*1.25</f>
        <v>29500</v>
      </c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</row>
    <row r="1183" spans="1:22" s="16" customFormat="1" ht="38.25" customHeight="1" thickBot="1">
      <c r="A1183" s="136">
        <v>1087</v>
      </c>
      <c r="B1183" s="137"/>
      <c r="C1183" s="152" t="s">
        <v>390</v>
      </c>
      <c r="D1183" s="132" t="s">
        <v>35</v>
      </c>
      <c r="E1183" s="128">
        <v>57500</v>
      </c>
      <c r="F1183" s="129">
        <f t="shared" si="44"/>
        <v>57500</v>
      </c>
      <c r="G1183" s="41">
        <v>74750</v>
      </c>
      <c r="H1183" s="41">
        <f>57500*1.25</f>
        <v>71875</v>
      </c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</row>
    <row r="1184" spans="1:22" s="16" customFormat="1" ht="39.75" customHeight="1" thickBot="1">
      <c r="A1184" s="136">
        <v>1088</v>
      </c>
      <c r="B1184" s="137"/>
      <c r="C1184" s="152" t="s">
        <v>391</v>
      </c>
      <c r="D1184" s="132" t="s">
        <v>35</v>
      </c>
      <c r="E1184" s="128">
        <v>10000</v>
      </c>
      <c r="F1184" s="129">
        <f t="shared" si="44"/>
        <v>10000</v>
      </c>
      <c r="G1184" s="41">
        <v>13000</v>
      </c>
      <c r="H1184" s="41">
        <f>10000*1.25</f>
        <v>12500</v>
      </c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</row>
    <row r="1185" spans="1:22" s="16" customFormat="1" ht="36.75" customHeight="1" thickBot="1">
      <c r="A1185" s="136">
        <v>1089</v>
      </c>
      <c r="B1185" s="137"/>
      <c r="C1185" s="152" t="s">
        <v>392</v>
      </c>
      <c r="D1185" s="132" t="s">
        <v>35</v>
      </c>
      <c r="E1185" s="128">
        <v>7500</v>
      </c>
      <c r="F1185" s="129">
        <f t="shared" si="44"/>
        <v>7500</v>
      </c>
      <c r="G1185" s="41">
        <v>9750</v>
      </c>
      <c r="H1185" s="41">
        <f>7500*1.25</f>
        <v>9375</v>
      </c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</row>
    <row r="1186" spans="1:22" s="16" customFormat="1" ht="45" customHeight="1" thickBot="1">
      <c r="A1186" s="136">
        <v>1090</v>
      </c>
      <c r="B1186" s="137"/>
      <c r="C1186" s="152" t="s">
        <v>393</v>
      </c>
      <c r="D1186" s="132" t="s">
        <v>35</v>
      </c>
      <c r="E1186" s="128">
        <v>65000</v>
      </c>
      <c r="F1186" s="129">
        <f t="shared" si="44"/>
        <v>65000</v>
      </c>
      <c r="G1186" s="41">
        <v>84500</v>
      </c>
      <c r="H1186" s="41">
        <f>65000*1.25</f>
        <v>81250</v>
      </c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</row>
    <row r="1187" spans="1:22" s="16" customFormat="1" ht="36.75" customHeight="1" thickBot="1">
      <c r="A1187" s="136">
        <v>1091</v>
      </c>
      <c r="B1187" s="137"/>
      <c r="C1187" s="152" t="s">
        <v>75</v>
      </c>
      <c r="D1187" s="132" t="s">
        <v>146</v>
      </c>
      <c r="E1187" s="128">
        <v>6000</v>
      </c>
      <c r="F1187" s="129">
        <f t="shared" si="44"/>
        <v>6000</v>
      </c>
      <c r="G1187" s="41">
        <v>7800</v>
      </c>
      <c r="H1187" s="41">
        <f>6000*1.25</f>
        <v>7500</v>
      </c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</row>
    <row r="1188" spans="1:22" s="32" customFormat="1" ht="38.25" customHeight="1" thickBot="1">
      <c r="A1188" s="136">
        <v>1092</v>
      </c>
      <c r="B1188" s="137"/>
      <c r="C1188" s="152" t="s">
        <v>394</v>
      </c>
      <c r="D1188" s="132" t="s">
        <v>35</v>
      </c>
      <c r="E1188" s="128">
        <v>70000</v>
      </c>
      <c r="F1188" s="129">
        <f t="shared" si="44"/>
        <v>70000</v>
      </c>
      <c r="G1188" s="41">
        <v>91000</v>
      </c>
      <c r="H1188" s="41">
        <f>70000*1.25</f>
        <v>87500</v>
      </c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</row>
    <row r="1189" spans="1:8" ht="22.5" customHeight="1" thickBot="1">
      <c r="A1189" s="136">
        <v>1093</v>
      </c>
      <c r="B1189" s="137"/>
      <c r="C1189" s="152" t="s">
        <v>395</v>
      </c>
      <c r="D1189" s="132" t="s">
        <v>35</v>
      </c>
      <c r="E1189" s="128">
        <v>53500</v>
      </c>
      <c r="F1189" s="129">
        <f t="shared" si="44"/>
        <v>53500</v>
      </c>
      <c r="G1189" s="41">
        <v>69550</v>
      </c>
      <c r="H1189" s="41">
        <f>53500*1.25</f>
        <v>66875</v>
      </c>
    </row>
    <row r="1190" spans="1:8" ht="29.25" customHeight="1" thickBot="1">
      <c r="A1190" s="136">
        <v>1094</v>
      </c>
      <c r="B1190" s="137"/>
      <c r="C1190" s="152" t="s">
        <v>396</v>
      </c>
      <c r="D1190" s="132" t="s">
        <v>35</v>
      </c>
      <c r="E1190" s="128">
        <v>100000</v>
      </c>
      <c r="F1190" s="129">
        <f t="shared" si="44"/>
        <v>100000</v>
      </c>
      <c r="G1190" s="41">
        <v>130000</v>
      </c>
      <c r="H1190" s="41">
        <f>100000*1.25</f>
        <v>125000</v>
      </c>
    </row>
    <row r="1191" spans="1:8" ht="45.75" customHeight="1" thickBot="1">
      <c r="A1191" s="136">
        <v>1095</v>
      </c>
      <c r="B1191" s="137"/>
      <c r="C1191" s="152" t="s">
        <v>397</v>
      </c>
      <c r="D1191" s="132" t="s">
        <v>35</v>
      </c>
      <c r="E1191" s="128">
        <v>180000</v>
      </c>
      <c r="F1191" s="129">
        <f t="shared" si="44"/>
        <v>180000</v>
      </c>
      <c r="G1191" s="41">
        <v>234000</v>
      </c>
      <c r="H1191" s="41">
        <f>180000*1.25</f>
        <v>225000</v>
      </c>
    </row>
    <row r="1192" spans="1:8" ht="51.75" customHeight="1" thickBot="1">
      <c r="A1192" s="136">
        <v>1096</v>
      </c>
      <c r="B1192" s="137"/>
      <c r="C1192" s="135" t="s">
        <v>398</v>
      </c>
      <c r="D1192" s="180" t="s">
        <v>35</v>
      </c>
      <c r="E1192" s="149">
        <v>64099.75691832558</v>
      </c>
      <c r="F1192" s="171">
        <f t="shared" si="44"/>
        <v>64099.75691832558</v>
      </c>
      <c r="G1192" s="41">
        <v>83329.68399382326</v>
      </c>
      <c r="H1192" s="55">
        <f>64100*1.25</f>
        <v>80125</v>
      </c>
    </row>
    <row r="1193" spans="1:22" s="5" customFormat="1" ht="84" customHeight="1" thickBot="1">
      <c r="A1193" s="136">
        <v>1097</v>
      </c>
      <c r="B1193" s="137"/>
      <c r="C1193" s="152" t="s">
        <v>399</v>
      </c>
      <c r="D1193" s="132" t="s">
        <v>35</v>
      </c>
      <c r="E1193" s="128">
        <v>70000</v>
      </c>
      <c r="F1193" s="129">
        <f t="shared" si="44"/>
        <v>70000</v>
      </c>
      <c r="G1193" s="41">
        <v>91000</v>
      </c>
      <c r="H1193" s="41">
        <f>70000*1.25</f>
        <v>87500</v>
      </c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</row>
    <row r="1194" spans="1:8" ht="40.5" customHeight="1" thickBot="1">
      <c r="A1194" s="136">
        <v>1098</v>
      </c>
      <c r="B1194" s="137"/>
      <c r="C1194" s="152" t="s">
        <v>400</v>
      </c>
      <c r="D1194" s="132" t="s">
        <v>35</v>
      </c>
      <c r="E1194" s="128">
        <v>25000</v>
      </c>
      <c r="F1194" s="129">
        <f t="shared" si="44"/>
        <v>25000</v>
      </c>
      <c r="G1194" s="41">
        <v>32500</v>
      </c>
      <c r="H1194" s="41">
        <f>25000*1.25</f>
        <v>31250</v>
      </c>
    </row>
    <row r="1195" spans="1:8" ht="57.75" customHeight="1" thickBot="1">
      <c r="A1195" s="136">
        <v>1099</v>
      </c>
      <c r="B1195" s="137"/>
      <c r="C1195" s="152" t="s">
        <v>401</v>
      </c>
      <c r="D1195" s="132" t="s">
        <v>20</v>
      </c>
      <c r="E1195" s="128">
        <v>3500</v>
      </c>
      <c r="F1195" s="129">
        <f t="shared" si="44"/>
        <v>3500</v>
      </c>
      <c r="G1195" s="41">
        <v>4550</v>
      </c>
      <c r="H1195" s="41">
        <f>3500*1.25</f>
        <v>4375</v>
      </c>
    </row>
    <row r="1196" spans="1:8" ht="54.75" customHeight="1" thickBot="1">
      <c r="A1196" s="136">
        <v>1100</v>
      </c>
      <c r="B1196" s="137"/>
      <c r="C1196" s="152" t="s">
        <v>402</v>
      </c>
      <c r="D1196" s="132" t="s">
        <v>20</v>
      </c>
      <c r="E1196" s="128">
        <v>3799.8747392358796</v>
      </c>
      <c r="F1196" s="129">
        <f t="shared" si="44"/>
        <v>3799.8747392358796</v>
      </c>
      <c r="G1196" s="41">
        <v>4939.837161006643</v>
      </c>
      <c r="H1196" s="41">
        <f>3800*1.25</f>
        <v>4750</v>
      </c>
    </row>
    <row r="1197" spans="1:8" ht="41.25" customHeight="1" thickBot="1">
      <c r="A1197" s="136">
        <v>1101</v>
      </c>
      <c r="B1197" s="137"/>
      <c r="C1197" s="152" t="s">
        <v>76</v>
      </c>
      <c r="D1197" s="132" t="s">
        <v>35</v>
      </c>
      <c r="E1197" s="128">
        <v>7000</v>
      </c>
      <c r="F1197" s="129">
        <f t="shared" si="44"/>
        <v>7000</v>
      </c>
      <c r="G1197" s="41">
        <v>9100</v>
      </c>
      <c r="H1197" s="41">
        <f>7000*1.25</f>
        <v>8750</v>
      </c>
    </row>
    <row r="1198" spans="1:8" ht="43.5" customHeight="1" thickBot="1">
      <c r="A1198" s="136">
        <v>1102</v>
      </c>
      <c r="B1198" s="137"/>
      <c r="C1198" s="152" t="s">
        <v>403</v>
      </c>
      <c r="D1198" s="132" t="s">
        <v>35</v>
      </c>
      <c r="E1198" s="128">
        <v>75000</v>
      </c>
      <c r="F1198" s="129">
        <f t="shared" si="44"/>
        <v>75000</v>
      </c>
      <c r="G1198" s="41">
        <v>97500</v>
      </c>
      <c r="H1198" s="41">
        <f>75000*1.25</f>
        <v>93750</v>
      </c>
    </row>
    <row r="1199" spans="1:8" ht="38.25" thickBot="1">
      <c r="A1199" s="136">
        <v>1103</v>
      </c>
      <c r="B1199" s="137"/>
      <c r="C1199" s="152" t="s">
        <v>404</v>
      </c>
      <c r="D1199" s="132" t="s">
        <v>35</v>
      </c>
      <c r="E1199" s="128">
        <v>70000</v>
      </c>
      <c r="F1199" s="129">
        <f t="shared" si="44"/>
        <v>70000</v>
      </c>
      <c r="G1199" s="41">
        <v>91000</v>
      </c>
      <c r="H1199" s="41">
        <f>70000*1.25</f>
        <v>87500</v>
      </c>
    </row>
    <row r="1200" spans="1:8" ht="38.25" thickBot="1">
      <c r="A1200" s="136">
        <v>1104</v>
      </c>
      <c r="B1200" s="137"/>
      <c r="C1200" s="152" t="s">
        <v>405</v>
      </c>
      <c r="D1200" s="132" t="s">
        <v>20</v>
      </c>
      <c r="E1200" s="128">
        <v>2300</v>
      </c>
      <c r="F1200" s="129">
        <f t="shared" si="44"/>
        <v>2300</v>
      </c>
      <c r="G1200" s="41">
        <v>2990</v>
      </c>
      <c r="H1200" s="41">
        <f>2300*1.25</f>
        <v>2875</v>
      </c>
    </row>
    <row r="1201" spans="1:8" ht="19.5" thickBot="1">
      <c r="A1201" s="136">
        <v>1105</v>
      </c>
      <c r="B1201" s="137"/>
      <c r="C1201" s="152" t="s">
        <v>406</v>
      </c>
      <c r="D1201" s="132" t="s">
        <v>35</v>
      </c>
      <c r="E1201" s="128">
        <v>7900.022073302325</v>
      </c>
      <c r="F1201" s="129">
        <f t="shared" si="44"/>
        <v>7900.022073302325</v>
      </c>
      <c r="G1201" s="41">
        <v>10270.028695293024</v>
      </c>
      <c r="H1201" s="41">
        <f>7900*1.25</f>
        <v>9875</v>
      </c>
    </row>
    <row r="1202" spans="1:8" ht="38.25" thickBot="1">
      <c r="A1202" s="136">
        <v>1106</v>
      </c>
      <c r="B1202" s="137"/>
      <c r="C1202" s="152" t="s">
        <v>407</v>
      </c>
      <c r="D1202" s="132" t="s">
        <v>20</v>
      </c>
      <c r="E1202" s="128">
        <v>4700</v>
      </c>
      <c r="F1202" s="129">
        <f t="shared" si="44"/>
        <v>4700</v>
      </c>
      <c r="G1202" s="41">
        <v>6110</v>
      </c>
      <c r="H1202" s="41">
        <f>4700*1.25</f>
        <v>5875</v>
      </c>
    </row>
    <row r="1203" spans="1:8" ht="19.5" thickBot="1">
      <c r="A1203" s="136">
        <v>1107</v>
      </c>
      <c r="B1203" s="137"/>
      <c r="C1203" s="152" t="s">
        <v>408</v>
      </c>
      <c r="D1203" s="132" t="s">
        <v>35</v>
      </c>
      <c r="E1203" s="128">
        <v>67500</v>
      </c>
      <c r="F1203" s="129">
        <f t="shared" si="44"/>
        <v>67500</v>
      </c>
      <c r="G1203" s="41">
        <v>87750</v>
      </c>
      <c r="H1203" s="41">
        <f>67500*1.25</f>
        <v>84375</v>
      </c>
    </row>
    <row r="1204" spans="1:8" ht="19.5" thickBot="1">
      <c r="A1204" s="136">
        <v>1108</v>
      </c>
      <c r="B1204" s="137"/>
      <c r="C1204" s="152" t="s">
        <v>77</v>
      </c>
      <c r="D1204" s="132" t="s">
        <v>35</v>
      </c>
      <c r="E1204" s="128">
        <v>10800</v>
      </c>
      <c r="F1204" s="129">
        <f t="shared" si="44"/>
        <v>10800</v>
      </c>
      <c r="G1204" s="41">
        <v>14040</v>
      </c>
      <c r="H1204" s="41">
        <f>10800*1.25</f>
        <v>13500</v>
      </c>
    </row>
    <row r="1205" spans="1:8" ht="48" customHeight="1" thickBot="1">
      <c r="A1205" s="136">
        <v>1109</v>
      </c>
      <c r="B1205" s="137"/>
      <c r="C1205" s="152" t="s">
        <v>409</v>
      </c>
      <c r="D1205" s="132" t="s">
        <v>35</v>
      </c>
      <c r="E1205" s="128">
        <v>15000</v>
      </c>
      <c r="F1205" s="129">
        <f t="shared" si="44"/>
        <v>15000</v>
      </c>
      <c r="G1205" s="41">
        <v>19500</v>
      </c>
      <c r="H1205" s="41">
        <f>15000*1.25</f>
        <v>18750</v>
      </c>
    </row>
    <row r="1206" spans="1:8" ht="38.25" thickBot="1">
      <c r="A1206" s="136">
        <v>1110</v>
      </c>
      <c r="B1206" s="137"/>
      <c r="C1206" s="152" t="s">
        <v>410</v>
      </c>
      <c r="D1206" s="132" t="s">
        <v>20</v>
      </c>
      <c r="E1206" s="128">
        <v>8600</v>
      </c>
      <c r="F1206" s="129">
        <f t="shared" si="44"/>
        <v>8600</v>
      </c>
      <c r="G1206" s="41">
        <v>11180</v>
      </c>
      <c r="H1206" s="41">
        <f>8600*1.25</f>
        <v>10750</v>
      </c>
    </row>
    <row r="1207" spans="1:8" ht="24" customHeight="1" thickBot="1">
      <c r="A1207" s="136">
        <v>1111</v>
      </c>
      <c r="B1207" s="137"/>
      <c r="C1207" s="152" t="s">
        <v>78</v>
      </c>
      <c r="D1207" s="132" t="s">
        <v>20</v>
      </c>
      <c r="E1207" s="128">
        <v>3500</v>
      </c>
      <c r="F1207" s="129">
        <f t="shared" si="44"/>
        <v>3500</v>
      </c>
      <c r="G1207" s="41">
        <v>4550</v>
      </c>
      <c r="H1207" s="41">
        <f>3500*1.25</f>
        <v>4375</v>
      </c>
    </row>
    <row r="1208" spans="1:8" ht="23.25" customHeight="1" thickBot="1">
      <c r="A1208" s="136">
        <v>1112</v>
      </c>
      <c r="B1208" s="137"/>
      <c r="C1208" s="152" t="s">
        <v>79</v>
      </c>
      <c r="D1208" s="132" t="s">
        <v>20</v>
      </c>
      <c r="E1208" s="128">
        <v>2500</v>
      </c>
      <c r="F1208" s="129">
        <f t="shared" si="44"/>
        <v>2500</v>
      </c>
      <c r="G1208" s="41">
        <v>3250</v>
      </c>
      <c r="H1208" s="41">
        <f>2500*1.25</f>
        <v>3125</v>
      </c>
    </row>
    <row r="1209" spans="1:8" ht="22.5" customHeight="1" thickBot="1">
      <c r="A1209" s="136">
        <v>1113</v>
      </c>
      <c r="B1209" s="137"/>
      <c r="C1209" s="152" t="s">
        <v>411</v>
      </c>
      <c r="D1209" s="132" t="s">
        <v>20</v>
      </c>
      <c r="E1209" s="128">
        <v>1500</v>
      </c>
      <c r="F1209" s="129">
        <f t="shared" si="44"/>
        <v>1500</v>
      </c>
      <c r="G1209" s="41">
        <v>1950</v>
      </c>
      <c r="H1209" s="41">
        <f>1500*1.25</f>
        <v>1875</v>
      </c>
    </row>
    <row r="1210" spans="1:8" ht="19.5" thickBot="1">
      <c r="A1210" s="136">
        <v>1114</v>
      </c>
      <c r="B1210" s="137"/>
      <c r="C1210" s="135" t="s">
        <v>412</v>
      </c>
      <c r="D1210" s="132" t="s">
        <v>35</v>
      </c>
      <c r="E1210" s="128">
        <v>48749.95659153489</v>
      </c>
      <c r="F1210" s="171">
        <f t="shared" si="44"/>
        <v>48749.95659153489</v>
      </c>
      <c r="G1210" s="41">
        <v>63374.94356899535</v>
      </c>
      <c r="H1210" s="41">
        <f>48750*1.25</f>
        <v>60937.5</v>
      </c>
    </row>
    <row r="1211" spans="1:8" ht="38.25" thickBot="1">
      <c r="A1211" s="136">
        <v>1115</v>
      </c>
      <c r="B1211" s="137"/>
      <c r="C1211" s="152" t="s">
        <v>80</v>
      </c>
      <c r="D1211" s="132" t="s">
        <v>40</v>
      </c>
      <c r="E1211" s="128">
        <v>2300</v>
      </c>
      <c r="F1211" s="129">
        <f t="shared" si="44"/>
        <v>2300</v>
      </c>
      <c r="G1211" s="41">
        <v>2990</v>
      </c>
      <c r="H1211" s="41">
        <f>2300*1.25</f>
        <v>2875</v>
      </c>
    </row>
    <row r="1212" spans="1:8" ht="38.25" thickBot="1">
      <c r="A1212" s="136">
        <v>1116</v>
      </c>
      <c r="B1212" s="137"/>
      <c r="C1212" s="152" t="s">
        <v>413</v>
      </c>
      <c r="D1212" s="132" t="s">
        <v>35</v>
      </c>
      <c r="E1212" s="128">
        <v>25000</v>
      </c>
      <c r="F1212" s="129">
        <f t="shared" si="44"/>
        <v>25000</v>
      </c>
      <c r="G1212" s="41">
        <v>32500</v>
      </c>
      <c r="H1212" s="41">
        <f>25000*1.25</f>
        <v>31250</v>
      </c>
    </row>
    <row r="1213" spans="1:8" ht="25.5" customHeight="1" thickBot="1">
      <c r="A1213" s="136">
        <v>1117</v>
      </c>
      <c r="B1213" s="137"/>
      <c r="C1213" s="152" t="s">
        <v>414</v>
      </c>
      <c r="D1213" s="132" t="s">
        <v>35</v>
      </c>
      <c r="E1213" s="128">
        <v>55300</v>
      </c>
      <c r="F1213" s="129">
        <f t="shared" si="44"/>
        <v>55300</v>
      </c>
      <c r="G1213" s="41">
        <v>71890</v>
      </c>
      <c r="H1213" s="41">
        <f>55300*1.25</f>
        <v>69125</v>
      </c>
    </row>
    <row r="1214" spans="1:8" ht="25.5" customHeight="1" thickBot="1">
      <c r="A1214" s="136">
        <v>1118</v>
      </c>
      <c r="B1214" s="137"/>
      <c r="C1214" s="152" t="s">
        <v>415</v>
      </c>
      <c r="D1214" s="132" t="s">
        <v>35</v>
      </c>
      <c r="E1214" s="128">
        <v>58000</v>
      </c>
      <c r="F1214" s="129">
        <f t="shared" si="44"/>
        <v>58000</v>
      </c>
      <c r="G1214" s="41">
        <v>75400</v>
      </c>
      <c r="H1214" s="41">
        <f>58000*1.25</f>
        <v>72500</v>
      </c>
    </row>
    <row r="1215" spans="1:8" ht="25.5" customHeight="1" thickBot="1">
      <c r="A1215" s="136">
        <v>1119</v>
      </c>
      <c r="B1215" s="137"/>
      <c r="C1215" s="152" t="s">
        <v>416</v>
      </c>
      <c r="D1215" s="132" t="s">
        <v>35</v>
      </c>
      <c r="E1215" s="128">
        <v>60000</v>
      </c>
      <c r="F1215" s="129">
        <f t="shared" si="44"/>
        <v>60000</v>
      </c>
      <c r="G1215" s="41">
        <v>78000</v>
      </c>
      <c r="H1215" s="41">
        <f>60000*1.25</f>
        <v>75000</v>
      </c>
    </row>
    <row r="1216" spans="1:8" ht="38.25" thickBot="1">
      <c r="A1216" s="136">
        <v>1120</v>
      </c>
      <c r="B1216" s="137"/>
      <c r="C1216" s="152" t="s">
        <v>417</v>
      </c>
      <c r="D1216" s="132" t="s">
        <v>35</v>
      </c>
      <c r="E1216" s="128">
        <v>75000</v>
      </c>
      <c r="F1216" s="129">
        <f t="shared" si="44"/>
        <v>75000</v>
      </c>
      <c r="G1216" s="41">
        <v>97500</v>
      </c>
      <c r="H1216" s="41">
        <f>75000*1.25</f>
        <v>93750</v>
      </c>
    </row>
    <row r="1217" spans="1:8" ht="25.5" customHeight="1" thickBot="1">
      <c r="A1217" s="136">
        <v>1121</v>
      </c>
      <c r="B1217" s="137"/>
      <c r="C1217" s="152" t="s">
        <v>418</v>
      </c>
      <c r="D1217" s="132" t="s">
        <v>35</v>
      </c>
      <c r="E1217" s="128">
        <v>79500</v>
      </c>
      <c r="F1217" s="129">
        <f t="shared" si="44"/>
        <v>79500</v>
      </c>
      <c r="G1217" s="41">
        <v>103350</v>
      </c>
      <c r="H1217" s="41">
        <f>79500*1.25</f>
        <v>99375</v>
      </c>
    </row>
    <row r="1218" spans="1:8" ht="39.75" customHeight="1" thickBot="1">
      <c r="A1218" s="136">
        <v>1122</v>
      </c>
      <c r="B1218" s="137"/>
      <c r="C1218" s="152" t="s">
        <v>419</v>
      </c>
      <c r="D1218" s="132" t="s">
        <v>35</v>
      </c>
      <c r="E1218" s="128">
        <v>84000</v>
      </c>
      <c r="F1218" s="129">
        <f t="shared" si="44"/>
        <v>84000</v>
      </c>
      <c r="G1218" s="41">
        <v>109200</v>
      </c>
      <c r="H1218" s="41">
        <f>84000*1.25</f>
        <v>105000</v>
      </c>
    </row>
    <row r="1219" spans="1:8" ht="18" customHeight="1" thickBot="1">
      <c r="A1219" s="219" t="s">
        <v>904</v>
      </c>
      <c r="B1219" s="220"/>
      <c r="C1219" s="220"/>
      <c r="D1219" s="220"/>
      <c r="E1219" s="220"/>
      <c r="F1219" s="220"/>
      <c r="G1219" s="220"/>
      <c r="H1219" s="221"/>
    </row>
    <row r="1220" spans="1:8" ht="38.25" thickBot="1">
      <c r="A1220" s="136">
        <v>1123</v>
      </c>
      <c r="B1220" s="137"/>
      <c r="C1220" s="127" t="s">
        <v>780</v>
      </c>
      <c r="D1220" s="137" t="s">
        <v>35</v>
      </c>
      <c r="E1220" s="128">
        <v>40500</v>
      </c>
      <c r="F1220" s="129">
        <f>E1220</f>
        <v>40500</v>
      </c>
      <c r="G1220" s="41">
        <v>52650</v>
      </c>
      <c r="H1220" s="41">
        <f>40500*1.25</f>
        <v>50625</v>
      </c>
    </row>
    <row r="1221" spans="1:8" ht="26.25" customHeight="1" thickBot="1">
      <c r="A1221" s="136">
        <v>1124</v>
      </c>
      <c r="B1221" s="137"/>
      <c r="C1221" s="127" t="s">
        <v>420</v>
      </c>
      <c r="D1221" s="137" t="s">
        <v>146</v>
      </c>
      <c r="E1221" s="128">
        <v>6300</v>
      </c>
      <c r="F1221" s="129">
        <f aca="true" t="shared" si="45" ref="F1221:F1228">E1221</f>
        <v>6300</v>
      </c>
      <c r="G1221" s="41">
        <v>8190</v>
      </c>
      <c r="H1221" s="41">
        <f>6300*1.25</f>
        <v>7875</v>
      </c>
    </row>
    <row r="1222" spans="1:8" ht="26.25" customHeight="1" thickBot="1">
      <c r="A1222" s="136">
        <v>1125</v>
      </c>
      <c r="B1222" s="137"/>
      <c r="C1222" s="127" t="s">
        <v>421</v>
      </c>
      <c r="D1222" s="137" t="s">
        <v>146</v>
      </c>
      <c r="E1222" s="128">
        <v>6100</v>
      </c>
      <c r="F1222" s="129">
        <f t="shared" si="45"/>
        <v>6100</v>
      </c>
      <c r="G1222" s="41">
        <v>7930</v>
      </c>
      <c r="H1222" s="41">
        <f>6100*1.25</f>
        <v>7625</v>
      </c>
    </row>
    <row r="1223" spans="1:8" ht="26.25" customHeight="1" thickBot="1">
      <c r="A1223" s="136">
        <v>1126</v>
      </c>
      <c r="B1223" s="137"/>
      <c r="C1223" s="127" t="s">
        <v>422</v>
      </c>
      <c r="D1223" s="137" t="s">
        <v>146</v>
      </c>
      <c r="E1223" s="128">
        <v>4750</v>
      </c>
      <c r="F1223" s="129">
        <f t="shared" si="45"/>
        <v>4750</v>
      </c>
      <c r="G1223" s="41">
        <v>6175</v>
      </c>
      <c r="H1223" s="41">
        <f>4750*1.25</f>
        <v>5937.5</v>
      </c>
    </row>
    <row r="1224" spans="1:8" ht="26.25" customHeight="1" thickBot="1">
      <c r="A1224" s="136">
        <v>1127</v>
      </c>
      <c r="B1224" s="137"/>
      <c r="C1224" s="127" t="s">
        <v>423</v>
      </c>
      <c r="D1224" s="137" t="s">
        <v>146</v>
      </c>
      <c r="E1224" s="128">
        <v>9000</v>
      </c>
      <c r="F1224" s="129">
        <f t="shared" si="45"/>
        <v>9000</v>
      </c>
      <c r="G1224" s="41">
        <v>11700</v>
      </c>
      <c r="H1224" s="41">
        <f>9000*1.25</f>
        <v>11250</v>
      </c>
    </row>
    <row r="1225" spans="1:8" ht="26.25" customHeight="1" thickBot="1">
      <c r="A1225" s="136">
        <v>1128</v>
      </c>
      <c r="B1225" s="137"/>
      <c r="C1225" s="127" t="s">
        <v>424</v>
      </c>
      <c r="D1225" s="137" t="s">
        <v>35</v>
      </c>
      <c r="E1225" s="128">
        <v>20500</v>
      </c>
      <c r="F1225" s="129">
        <f t="shared" si="45"/>
        <v>20500</v>
      </c>
      <c r="G1225" s="41">
        <v>26650</v>
      </c>
      <c r="H1225" s="41">
        <f>20500*1.25</f>
        <v>25625</v>
      </c>
    </row>
    <row r="1226" spans="1:8" ht="26.25" customHeight="1" thickBot="1">
      <c r="A1226" s="136">
        <v>1129</v>
      </c>
      <c r="B1226" s="137"/>
      <c r="C1226" s="127" t="s">
        <v>425</v>
      </c>
      <c r="D1226" s="137" t="s">
        <v>35</v>
      </c>
      <c r="E1226" s="128">
        <v>272800</v>
      </c>
      <c r="F1226" s="129">
        <f t="shared" si="45"/>
        <v>272800</v>
      </c>
      <c r="G1226" s="41">
        <v>354640</v>
      </c>
      <c r="H1226" s="41">
        <f>272800*1.25</f>
        <v>341000</v>
      </c>
    </row>
    <row r="1227" spans="1:8" ht="38.25" thickBot="1">
      <c r="A1227" s="136">
        <v>1130</v>
      </c>
      <c r="B1227" s="137"/>
      <c r="C1227" s="127" t="s">
        <v>426</v>
      </c>
      <c r="D1227" s="137" t="s">
        <v>35</v>
      </c>
      <c r="E1227" s="128">
        <v>185400</v>
      </c>
      <c r="F1227" s="129">
        <f t="shared" si="45"/>
        <v>185400</v>
      </c>
      <c r="G1227" s="41">
        <v>241020</v>
      </c>
      <c r="H1227" s="41">
        <f>185400*1.25</f>
        <v>231750</v>
      </c>
    </row>
    <row r="1228" spans="1:8" ht="30.75" customHeight="1" thickBot="1">
      <c r="A1228" s="136">
        <v>1131</v>
      </c>
      <c r="B1228" s="137"/>
      <c r="C1228" s="127" t="s">
        <v>427</v>
      </c>
      <c r="D1228" s="137" t="s">
        <v>35</v>
      </c>
      <c r="E1228" s="128">
        <v>595200</v>
      </c>
      <c r="F1228" s="129">
        <f t="shared" si="45"/>
        <v>595200</v>
      </c>
      <c r="G1228" s="41">
        <v>773760</v>
      </c>
      <c r="H1228" s="41">
        <f>595200*1.25</f>
        <v>744000</v>
      </c>
    </row>
    <row r="1229" spans="1:8" ht="19.5" customHeight="1" thickBot="1">
      <c r="A1229" s="256" t="s">
        <v>428</v>
      </c>
      <c r="B1229" s="257"/>
      <c r="C1229" s="257"/>
      <c r="D1229" s="257"/>
      <c r="E1229" s="257"/>
      <c r="F1229" s="257"/>
      <c r="G1229" s="257"/>
      <c r="H1229" s="258"/>
    </row>
    <row r="1230" spans="1:8" ht="38.25" thickBot="1">
      <c r="A1230" s="125">
        <v>1132</v>
      </c>
      <c r="B1230" s="126"/>
      <c r="C1230" s="181" t="s">
        <v>1003</v>
      </c>
      <c r="D1230" s="126" t="s">
        <v>35</v>
      </c>
      <c r="E1230" s="128">
        <v>1917500</v>
      </c>
      <c r="F1230" s="129">
        <f>E1230</f>
        <v>1917500</v>
      </c>
      <c r="G1230" s="41">
        <v>2492750</v>
      </c>
      <c r="H1230" s="41">
        <f>1917500*1.25</f>
        <v>2396875</v>
      </c>
    </row>
    <row r="1231" spans="1:8" ht="38.25" thickBot="1">
      <c r="A1231" s="125">
        <v>1133</v>
      </c>
      <c r="B1231" s="126"/>
      <c r="C1231" s="181" t="s">
        <v>1004</v>
      </c>
      <c r="D1231" s="126" t="s">
        <v>35</v>
      </c>
      <c r="E1231" s="128">
        <v>1992500</v>
      </c>
      <c r="F1231" s="129">
        <f aca="true" t="shared" si="46" ref="F1231:F1239">E1231</f>
        <v>1992500</v>
      </c>
      <c r="G1231" s="41">
        <v>2590250</v>
      </c>
      <c r="H1231" s="41">
        <f>1992500*1.25</f>
        <v>2490625</v>
      </c>
    </row>
    <row r="1232" spans="1:8" ht="38.25" thickBot="1">
      <c r="A1232" s="125">
        <v>1134</v>
      </c>
      <c r="B1232" s="126"/>
      <c r="C1232" s="181" t="s">
        <v>1005</v>
      </c>
      <c r="D1232" s="126" t="s">
        <v>35</v>
      </c>
      <c r="E1232" s="128">
        <v>1900000</v>
      </c>
      <c r="F1232" s="129">
        <f>E1232</f>
        <v>1900000</v>
      </c>
      <c r="G1232" s="41">
        <v>2470000</v>
      </c>
      <c r="H1232" s="41">
        <f>1900000*1.25</f>
        <v>2375000</v>
      </c>
    </row>
    <row r="1233" spans="1:8" ht="57" thickBot="1">
      <c r="A1233" s="125">
        <v>1135</v>
      </c>
      <c r="B1233" s="126"/>
      <c r="C1233" s="181" t="s">
        <v>1006</v>
      </c>
      <c r="D1233" s="126" t="s">
        <v>35</v>
      </c>
      <c r="E1233" s="128">
        <v>2182000</v>
      </c>
      <c r="F1233" s="129">
        <f>E1233</f>
        <v>2182000</v>
      </c>
      <c r="G1233" s="41">
        <v>2836600</v>
      </c>
      <c r="H1233" s="41">
        <f>2182000*1.25</f>
        <v>2727500</v>
      </c>
    </row>
    <row r="1234" spans="1:8" ht="19.5" thickBot="1">
      <c r="A1234" s="125">
        <v>1136</v>
      </c>
      <c r="B1234" s="126"/>
      <c r="C1234" s="181" t="s">
        <v>1007</v>
      </c>
      <c r="D1234" s="126" t="s">
        <v>35</v>
      </c>
      <c r="E1234" s="128">
        <v>1917000</v>
      </c>
      <c r="F1234" s="129">
        <f>E1234</f>
        <v>1917000</v>
      </c>
      <c r="G1234" s="41">
        <v>2492100</v>
      </c>
      <c r="H1234" s="41">
        <f>1917000*1.25</f>
        <v>2396250</v>
      </c>
    </row>
    <row r="1235" spans="1:8" ht="38.25" thickBot="1">
      <c r="A1235" s="125">
        <v>1137</v>
      </c>
      <c r="B1235" s="126"/>
      <c r="C1235" s="181" t="s">
        <v>1008</v>
      </c>
      <c r="D1235" s="126" t="s">
        <v>35</v>
      </c>
      <c r="E1235" s="128">
        <v>1910000</v>
      </c>
      <c r="F1235" s="129">
        <f t="shared" si="46"/>
        <v>1910000</v>
      </c>
      <c r="G1235" s="41">
        <v>2483000</v>
      </c>
      <c r="H1235" s="41">
        <f>1910000*1.25</f>
        <v>2387500</v>
      </c>
    </row>
    <row r="1236" spans="1:8" ht="19.5" thickBot="1">
      <c r="A1236" s="125">
        <v>1138</v>
      </c>
      <c r="B1236" s="126"/>
      <c r="C1236" s="181" t="s">
        <v>1009</v>
      </c>
      <c r="D1236" s="137" t="s">
        <v>35</v>
      </c>
      <c r="E1236" s="128">
        <v>2055000</v>
      </c>
      <c r="F1236" s="129">
        <f t="shared" si="46"/>
        <v>2055000</v>
      </c>
      <c r="G1236" s="41">
        <v>2671500</v>
      </c>
      <c r="H1236" s="41">
        <f>2055000*1.25</f>
        <v>2568750</v>
      </c>
    </row>
    <row r="1237" spans="1:8" ht="38.25" thickBot="1">
      <c r="A1237" s="125">
        <v>1139</v>
      </c>
      <c r="B1237" s="126"/>
      <c r="C1237" s="181" t="s">
        <v>1010</v>
      </c>
      <c r="D1237" s="137" t="s">
        <v>35</v>
      </c>
      <c r="E1237" s="128">
        <v>1905000</v>
      </c>
      <c r="F1237" s="129">
        <f t="shared" si="46"/>
        <v>1905000</v>
      </c>
      <c r="G1237" s="41">
        <v>2476500</v>
      </c>
      <c r="H1237" s="41">
        <f>1905000*1.25</f>
        <v>2381250</v>
      </c>
    </row>
    <row r="1238" spans="1:8" ht="38.25" thickBot="1">
      <c r="A1238" s="125">
        <v>1140</v>
      </c>
      <c r="B1238" s="126"/>
      <c r="C1238" s="181" t="s">
        <v>1011</v>
      </c>
      <c r="D1238" s="137" t="s">
        <v>35</v>
      </c>
      <c r="E1238" s="128">
        <v>1800000</v>
      </c>
      <c r="F1238" s="129">
        <f t="shared" si="46"/>
        <v>1800000</v>
      </c>
      <c r="G1238" s="41">
        <v>2340000</v>
      </c>
      <c r="H1238" s="41">
        <f>1800000*1.25</f>
        <v>2250000</v>
      </c>
    </row>
    <row r="1239" spans="1:8" ht="38.25" thickBot="1">
      <c r="A1239" s="125">
        <v>1141</v>
      </c>
      <c r="B1239" s="126"/>
      <c r="C1239" s="181" t="s">
        <v>1012</v>
      </c>
      <c r="D1239" s="137" t="s">
        <v>35</v>
      </c>
      <c r="E1239" s="128">
        <v>1460000</v>
      </c>
      <c r="F1239" s="129">
        <f t="shared" si="46"/>
        <v>1460000</v>
      </c>
      <c r="G1239" s="41">
        <v>1898000</v>
      </c>
      <c r="H1239" s="41">
        <f>1460000*1.25</f>
        <v>1825000</v>
      </c>
    </row>
    <row r="1240" spans="1:8" ht="57" thickBot="1">
      <c r="A1240" s="125">
        <v>1142</v>
      </c>
      <c r="B1240" s="126"/>
      <c r="C1240" s="182" t="s">
        <v>1019</v>
      </c>
      <c r="D1240" s="126" t="s">
        <v>35</v>
      </c>
      <c r="E1240" s="128">
        <v>1037500</v>
      </c>
      <c r="F1240" s="129">
        <v>1037500</v>
      </c>
      <c r="G1240" s="41">
        <v>1348750</v>
      </c>
      <c r="H1240" s="41">
        <f>1037500*1.25</f>
        <v>1296875</v>
      </c>
    </row>
    <row r="1241" spans="1:8" ht="18" customHeight="1" thickBot="1">
      <c r="A1241" s="256" t="s">
        <v>947</v>
      </c>
      <c r="B1241" s="257"/>
      <c r="C1241" s="257"/>
      <c r="D1241" s="257"/>
      <c r="E1241" s="257"/>
      <c r="F1241" s="257"/>
      <c r="G1241" s="257"/>
      <c r="H1241" s="258"/>
    </row>
    <row r="1242" spans="1:8" ht="38.25" thickBot="1">
      <c r="A1242" s="125">
        <v>1143</v>
      </c>
      <c r="B1242" s="126"/>
      <c r="C1242" s="127" t="s">
        <v>948</v>
      </c>
      <c r="D1242" s="126" t="s">
        <v>35</v>
      </c>
      <c r="E1242" s="128">
        <v>153400</v>
      </c>
      <c r="F1242" s="129">
        <f>E1242</f>
        <v>153400</v>
      </c>
      <c r="G1242" s="41">
        <v>199420</v>
      </c>
      <c r="H1242" s="41">
        <f>153400*1.25</f>
        <v>191750</v>
      </c>
    </row>
    <row r="1243" spans="1:8" ht="24" customHeight="1" thickBot="1">
      <c r="A1243" s="125">
        <v>1144</v>
      </c>
      <c r="B1243" s="126"/>
      <c r="C1243" s="127" t="s">
        <v>949</v>
      </c>
      <c r="D1243" s="126" t="s">
        <v>35</v>
      </c>
      <c r="E1243" s="128">
        <v>205000</v>
      </c>
      <c r="F1243" s="129">
        <f>E1243</f>
        <v>205000</v>
      </c>
      <c r="G1243" s="41">
        <v>266500</v>
      </c>
      <c r="H1243" s="41">
        <f>205000*1.25</f>
        <v>256250</v>
      </c>
    </row>
    <row r="1244" spans="1:8" ht="21.75" customHeight="1" thickBot="1">
      <c r="A1244" s="125">
        <v>1145</v>
      </c>
      <c r="B1244" s="126"/>
      <c r="C1244" s="127" t="s">
        <v>950</v>
      </c>
      <c r="D1244" s="126" t="s">
        <v>35</v>
      </c>
      <c r="E1244" s="128">
        <v>200000</v>
      </c>
      <c r="F1244" s="129">
        <f>E1244</f>
        <v>200000</v>
      </c>
      <c r="G1244" s="41">
        <v>260000</v>
      </c>
      <c r="H1244" s="41">
        <f>200000*1.25</f>
        <v>250000</v>
      </c>
    </row>
    <row r="1245" spans="1:8" ht="38.25" thickBot="1">
      <c r="A1245" s="125">
        <v>1146</v>
      </c>
      <c r="B1245" s="126"/>
      <c r="C1245" s="127" t="s">
        <v>951</v>
      </c>
      <c r="D1245" s="126" t="s">
        <v>35</v>
      </c>
      <c r="E1245" s="128">
        <v>500000</v>
      </c>
      <c r="F1245" s="129">
        <f aca="true" t="shared" si="47" ref="F1245:F1257">E1245</f>
        <v>500000</v>
      </c>
      <c r="G1245" s="41">
        <v>650000</v>
      </c>
      <c r="H1245" s="41">
        <f>500000*1.25</f>
        <v>625000</v>
      </c>
    </row>
    <row r="1246" spans="1:8" ht="19.5" thickBot="1">
      <c r="A1246" s="125">
        <v>1147</v>
      </c>
      <c r="B1246" s="126"/>
      <c r="C1246" s="127" t="s">
        <v>952</v>
      </c>
      <c r="D1246" s="126" t="s">
        <v>35</v>
      </c>
      <c r="E1246" s="128">
        <v>295000</v>
      </c>
      <c r="F1246" s="129">
        <f>E1246</f>
        <v>295000</v>
      </c>
      <c r="G1246" s="41">
        <v>383500</v>
      </c>
      <c r="H1246" s="41">
        <f>295000*1.25</f>
        <v>368750</v>
      </c>
    </row>
    <row r="1247" spans="1:8" ht="19.5" thickBot="1">
      <c r="A1247" s="125">
        <v>1148</v>
      </c>
      <c r="B1247" s="126"/>
      <c r="C1247" s="127" t="s">
        <v>429</v>
      </c>
      <c r="D1247" s="126" t="s">
        <v>35</v>
      </c>
      <c r="E1247" s="128">
        <v>140000</v>
      </c>
      <c r="F1247" s="129">
        <f>E1247</f>
        <v>140000</v>
      </c>
      <c r="G1247" s="41">
        <v>182000</v>
      </c>
      <c r="H1247" s="41">
        <f>140000*1.25</f>
        <v>175000</v>
      </c>
    </row>
    <row r="1248" spans="1:8" ht="38.25" thickBot="1">
      <c r="A1248" s="125">
        <v>1149</v>
      </c>
      <c r="B1248" s="126"/>
      <c r="C1248" s="127" t="s">
        <v>953</v>
      </c>
      <c r="D1248" s="126" t="s">
        <v>35</v>
      </c>
      <c r="E1248" s="128">
        <v>600000</v>
      </c>
      <c r="F1248" s="129">
        <f>E1248</f>
        <v>600000</v>
      </c>
      <c r="G1248" s="41">
        <v>780000</v>
      </c>
      <c r="H1248" s="41">
        <f>600000*1.25</f>
        <v>750000</v>
      </c>
    </row>
    <row r="1249" spans="1:8" ht="38.25" thickBot="1">
      <c r="A1249" s="125">
        <v>1150</v>
      </c>
      <c r="B1249" s="126"/>
      <c r="C1249" s="127" t="s">
        <v>954</v>
      </c>
      <c r="D1249" s="126" t="s">
        <v>35</v>
      </c>
      <c r="E1249" s="128">
        <v>500000</v>
      </c>
      <c r="F1249" s="129">
        <f t="shared" si="47"/>
        <v>500000</v>
      </c>
      <c r="G1249" s="41">
        <v>650000</v>
      </c>
      <c r="H1249" s="41">
        <f>500000*1.25</f>
        <v>625000</v>
      </c>
    </row>
    <row r="1250" spans="1:8" ht="38.25" thickBot="1">
      <c r="A1250" s="125">
        <v>1151</v>
      </c>
      <c r="B1250" s="126"/>
      <c r="C1250" s="127" t="s">
        <v>955</v>
      </c>
      <c r="D1250" s="126" t="s">
        <v>35</v>
      </c>
      <c r="E1250" s="128">
        <v>500000</v>
      </c>
      <c r="F1250" s="129">
        <f t="shared" si="47"/>
        <v>500000</v>
      </c>
      <c r="G1250" s="41">
        <v>650000</v>
      </c>
      <c r="H1250" s="41">
        <f>500000*1.25</f>
        <v>625000</v>
      </c>
    </row>
    <row r="1251" spans="1:8" ht="57" thickBot="1">
      <c r="A1251" s="125">
        <v>1152</v>
      </c>
      <c r="B1251" s="126"/>
      <c r="C1251" s="127" t="s">
        <v>956</v>
      </c>
      <c r="D1251" s="126" t="s">
        <v>35</v>
      </c>
      <c r="E1251" s="128">
        <v>500000</v>
      </c>
      <c r="F1251" s="129">
        <f t="shared" si="47"/>
        <v>500000</v>
      </c>
      <c r="G1251" s="41">
        <v>650000</v>
      </c>
      <c r="H1251" s="41">
        <f>500000*1.25</f>
        <v>625000</v>
      </c>
    </row>
    <row r="1252" spans="1:8" ht="26.25" customHeight="1" thickBot="1">
      <c r="A1252" s="125">
        <v>1153</v>
      </c>
      <c r="B1252" s="126"/>
      <c r="C1252" s="127" t="s">
        <v>957</v>
      </c>
      <c r="D1252" s="126" t="s">
        <v>35</v>
      </c>
      <c r="E1252" s="128">
        <v>340800</v>
      </c>
      <c r="F1252" s="129">
        <f>E1252</f>
        <v>340800</v>
      </c>
      <c r="G1252" s="41">
        <v>443040</v>
      </c>
      <c r="H1252" s="41">
        <f>340800*1.25</f>
        <v>426000</v>
      </c>
    </row>
    <row r="1253" spans="1:8" ht="25.5" customHeight="1" thickBot="1">
      <c r="A1253" s="125">
        <v>1154</v>
      </c>
      <c r="B1253" s="126"/>
      <c r="C1253" s="127" t="s">
        <v>958</v>
      </c>
      <c r="D1253" s="126" t="s">
        <v>35</v>
      </c>
      <c r="E1253" s="128">
        <v>608500</v>
      </c>
      <c r="F1253" s="129">
        <f>E1253</f>
        <v>608500</v>
      </c>
      <c r="G1253" s="41">
        <v>791050</v>
      </c>
      <c r="H1253" s="41">
        <f>608500*1.25</f>
        <v>760625</v>
      </c>
    </row>
    <row r="1254" spans="1:8" ht="38.25" thickBot="1">
      <c r="A1254" s="125">
        <v>1155</v>
      </c>
      <c r="B1254" s="126"/>
      <c r="C1254" s="127" t="s">
        <v>959</v>
      </c>
      <c r="D1254" s="126" t="s">
        <v>35</v>
      </c>
      <c r="E1254" s="128">
        <v>600000</v>
      </c>
      <c r="F1254" s="129">
        <f t="shared" si="47"/>
        <v>600000</v>
      </c>
      <c r="G1254" s="41">
        <v>780000</v>
      </c>
      <c r="H1254" s="41">
        <f>600000*1.25</f>
        <v>750000</v>
      </c>
    </row>
    <row r="1255" spans="1:8" ht="31.5" customHeight="1" thickBot="1">
      <c r="A1255" s="125">
        <v>1156</v>
      </c>
      <c r="B1255" s="126"/>
      <c r="C1255" s="127" t="s">
        <v>960</v>
      </c>
      <c r="D1255" s="126" t="s">
        <v>35</v>
      </c>
      <c r="E1255" s="128">
        <v>700000</v>
      </c>
      <c r="F1255" s="129">
        <f t="shared" si="47"/>
        <v>700000</v>
      </c>
      <c r="G1255" s="41">
        <v>910000</v>
      </c>
      <c r="H1255" s="41">
        <f>700000*1.25</f>
        <v>875000</v>
      </c>
    </row>
    <row r="1256" spans="1:8" ht="27.75" customHeight="1" thickBot="1">
      <c r="A1256" s="125">
        <v>1157</v>
      </c>
      <c r="B1256" s="126"/>
      <c r="C1256" s="127" t="s">
        <v>961</v>
      </c>
      <c r="D1256" s="126" t="s">
        <v>35</v>
      </c>
      <c r="E1256" s="128">
        <v>700000</v>
      </c>
      <c r="F1256" s="129">
        <f t="shared" si="47"/>
        <v>700000</v>
      </c>
      <c r="G1256" s="41">
        <v>910000</v>
      </c>
      <c r="H1256" s="41">
        <f>700000*1.25</f>
        <v>875000</v>
      </c>
    </row>
    <row r="1257" spans="1:8" ht="38.25" thickBot="1">
      <c r="A1257" s="125">
        <v>1158</v>
      </c>
      <c r="B1257" s="126"/>
      <c r="C1257" s="127" t="s">
        <v>962</v>
      </c>
      <c r="D1257" s="126" t="s">
        <v>35</v>
      </c>
      <c r="E1257" s="128">
        <v>1500000</v>
      </c>
      <c r="F1257" s="129">
        <f t="shared" si="47"/>
        <v>1500000</v>
      </c>
      <c r="G1257" s="41">
        <v>1950000</v>
      </c>
      <c r="H1257" s="41">
        <f>1500000*1.25</f>
        <v>1875000</v>
      </c>
    </row>
    <row r="1258" spans="1:8" ht="26.25" customHeight="1" thickBot="1">
      <c r="A1258" s="125">
        <v>1159</v>
      </c>
      <c r="B1258" s="126"/>
      <c r="C1258" s="127" t="s">
        <v>139</v>
      </c>
      <c r="D1258" s="126" t="s">
        <v>40</v>
      </c>
      <c r="E1258" s="128">
        <v>1700</v>
      </c>
      <c r="F1258" s="129">
        <f aca="true" t="shared" si="48" ref="F1258:F1263">E1258</f>
        <v>1700</v>
      </c>
      <c r="G1258" s="41">
        <v>2210</v>
      </c>
      <c r="H1258" s="41">
        <f>1700*1.25</f>
        <v>2125</v>
      </c>
    </row>
    <row r="1259" spans="1:8" ht="24" customHeight="1" thickBot="1">
      <c r="A1259" s="125">
        <v>1160</v>
      </c>
      <c r="B1259" s="126"/>
      <c r="C1259" s="127" t="s">
        <v>430</v>
      </c>
      <c r="D1259" s="126" t="s">
        <v>40</v>
      </c>
      <c r="E1259" s="128">
        <v>1750</v>
      </c>
      <c r="F1259" s="129">
        <f t="shared" si="48"/>
        <v>1750</v>
      </c>
      <c r="G1259" s="41">
        <v>2275</v>
      </c>
      <c r="H1259" s="41">
        <f>1750*1.25</f>
        <v>2187.5</v>
      </c>
    </row>
    <row r="1260" spans="1:8" ht="26.25" customHeight="1" thickBot="1">
      <c r="A1260" s="125">
        <v>1161</v>
      </c>
      <c r="B1260" s="126"/>
      <c r="C1260" s="127" t="s">
        <v>141</v>
      </c>
      <c r="D1260" s="126" t="s">
        <v>40</v>
      </c>
      <c r="E1260" s="128">
        <v>1650</v>
      </c>
      <c r="F1260" s="129">
        <f t="shared" si="48"/>
        <v>1650</v>
      </c>
      <c r="G1260" s="41">
        <v>2145</v>
      </c>
      <c r="H1260" s="41">
        <f>1650*1.25</f>
        <v>2062.5</v>
      </c>
    </row>
    <row r="1261" spans="1:8" ht="24" customHeight="1" thickBot="1">
      <c r="A1261" s="125">
        <v>1162</v>
      </c>
      <c r="B1261" s="126"/>
      <c r="C1261" s="127" t="s">
        <v>106</v>
      </c>
      <c r="D1261" s="126" t="s">
        <v>40</v>
      </c>
      <c r="E1261" s="128">
        <v>1600</v>
      </c>
      <c r="F1261" s="129">
        <f t="shared" si="48"/>
        <v>1600</v>
      </c>
      <c r="G1261" s="41">
        <v>2080</v>
      </c>
      <c r="H1261" s="41">
        <f>1600*1.25</f>
        <v>2000</v>
      </c>
    </row>
    <row r="1262" spans="1:8" ht="24.75" customHeight="1" thickBot="1">
      <c r="A1262" s="125">
        <v>1163</v>
      </c>
      <c r="B1262" s="126"/>
      <c r="C1262" s="127" t="s">
        <v>421</v>
      </c>
      <c r="D1262" s="126" t="s">
        <v>146</v>
      </c>
      <c r="E1262" s="128">
        <v>6100</v>
      </c>
      <c r="F1262" s="129">
        <f t="shared" si="48"/>
        <v>6100</v>
      </c>
      <c r="G1262" s="41">
        <v>7930</v>
      </c>
      <c r="H1262" s="41">
        <f>6100*1.25</f>
        <v>7625</v>
      </c>
    </row>
    <row r="1263" spans="1:8" ht="30" customHeight="1" thickBot="1">
      <c r="A1263" s="125">
        <v>1164</v>
      </c>
      <c r="B1263" s="126"/>
      <c r="C1263" s="127" t="s">
        <v>431</v>
      </c>
      <c r="D1263" s="126" t="s">
        <v>146</v>
      </c>
      <c r="E1263" s="128">
        <v>4750</v>
      </c>
      <c r="F1263" s="129">
        <f t="shared" si="48"/>
        <v>4750</v>
      </c>
      <c r="G1263" s="41">
        <v>6175</v>
      </c>
      <c r="H1263" s="41">
        <f>4750*1.25</f>
        <v>5937.5</v>
      </c>
    </row>
    <row r="1264" spans="1:8" ht="18" customHeight="1" thickBot="1">
      <c r="A1264" s="247" t="s">
        <v>432</v>
      </c>
      <c r="B1264" s="248"/>
      <c r="C1264" s="248"/>
      <c r="D1264" s="248"/>
      <c r="E1264" s="248"/>
      <c r="F1264" s="248"/>
      <c r="G1264" s="248"/>
      <c r="H1264" s="249"/>
    </row>
    <row r="1265" spans="1:8" ht="38.25" thickBot="1">
      <c r="A1265" s="136">
        <v>1165</v>
      </c>
      <c r="B1265" s="137"/>
      <c r="C1265" s="152" t="s">
        <v>433</v>
      </c>
      <c r="D1265" s="137" t="s">
        <v>35</v>
      </c>
      <c r="E1265" s="128">
        <v>897300</v>
      </c>
      <c r="F1265" s="129">
        <f>E1265</f>
        <v>897300</v>
      </c>
      <c r="G1265" s="41">
        <v>1166490</v>
      </c>
      <c r="H1265" s="41">
        <f>897300*1.25</f>
        <v>1121625</v>
      </c>
    </row>
    <row r="1266" spans="1:8" ht="35.25" customHeight="1" thickBot="1">
      <c r="A1266" s="136">
        <v>1166</v>
      </c>
      <c r="B1266" s="137"/>
      <c r="C1266" s="152" t="s">
        <v>434</v>
      </c>
      <c r="D1266" s="137" t="s">
        <v>35</v>
      </c>
      <c r="E1266" s="128">
        <v>1140600</v>
      </c>
      <c r="F1266" s="129">
        <f aca="true" t="shared" si="49" ref="F1266:F1271">E1266</f>
        <v>1140600</v>
      </c>
      <c r="G1266" s="41">
        <v>1482780</v>
      </c>
      <c r="H1266" s="41">
        <f>1140600*1.25</f>
        <v>1425750</v>
      </c>
    </row>
    <row r="1267" spans="1:8" ht="38.25" thickBot="1">
      <c r="A1267" s="136">
        <v>1167</v>
      </c>
      <c r="B1267" s="137"/>
      <c r="C1267" s="152" t="s">
        <v>435</v>
      </c>
      <c r="D1267" s="137" t="s">
        <v>35</v>
      </c>
      <c r="E1267" s="128">
        <v>848900</v>
      </c>
      <c r="F1267" s="129">
        <f t="shared" si="49"/>
        <v>848900</v>
      </c>
      <c r="G1267" s="41">
        <v>1103570</v>
      </c>
      <c r="H1267" s="41">
        <f>848900*1.25</f>
        <v>1061125</v>
      </c>
    </row>
    <row r="1268" spans="1:8" ht="38.25" thickBot="1">
      <c r="A1268" s="136">
        <v>1168</v>
      </c>
      <c r="B1268" s="137"/>
      <c r="C1268" s="152" t="s">
        <v>436</v>
      </c>
      <c r="D1268" s="137" t="s">
        <v>35</v>
      </c>
      <c r="E1268" s="128">
        <v>883200</v>
      </c>
      <c r="F1268" s="129">
        <f t="shared" si="49"/>
        <v>883200</v>
      </c>
      <c r="G1268" s="41">
        <v>1148160</v>
      </c>
      <c r="H1268" s="41">
        <f>883200*1.25</f>
        <v>1104000</v>
      </c>
    </row>
    <row r="1269" spans="1:8" ht="19.5" thickBot="1">
      <c r="A1269" s="136">
        <v>1169</v>
      </c>
      <c r="B1269" s="137"/>
      <c r="C1269" s="152" t="s">
        <v>437</v>
      </c>
      <c r="D1269" s="137" t="s">
        <v>35</v>
      </c>
      <c r="E1269" s="128">
        <v>1187300</v>
      </c>
      <c r="F1269" s="129">
        <f t="shared" si="49"/>
        <v>1187300</v>
      </c>
      <c r="G1269" s="41">
        <v>1543490</v>
      </c>
      <c r="H1269" s="41">
        <f>1187300*1.25</f>
        <v>1484125</v>
      </c>
    </row>
    <row r="1270" spans="1:8" ht="45.75" customHeight="1" thickBot="1">
      <c r="A1270" s="136">
        <v>1170</v>
      </c>
      <c r="B1270" s="137"/>
      <c r="C1270" s="152" t="s">
        <v>484</v>
      </c>
      <c r="D1270" s="137" t="s">
        <v>35</v>
      </c>
      <c r="E1270" s="128">
        <v>2252000</v>
      </c>
      <c r="F1270" s="129">
        <f t="shared" si="49"/>
        <v>2252000</v>
      </c>
      <c r="G1270" s="41">
        <v>2927600</v>
      </c>
      <c r="H1270" s="41">
        <f>2252000*1.25</f>
        <v>2815000</v>
      </c>
    </row>
    <row r="1271" spans="1:8" ht="46.5" customHeight="1" thickBot="1">
      <c r="A1271" s="136">
        <v>1171</v>
      </c>
      <c r="B1271" s="137"/>
      <c r="C1271" s="152" t="s">
        <v>438</v>
      </c>
      <c r="D1271" s="137" t="s">
        <v>35</v>
      </c>
      <c r="E1271" s="128">
        <v>872300</v>
      </c>
      <c r="F1271" s="129">
        <f t="shared" si="49"/>
        <v>872300</v>
      </c>
      <c r="G1271" s="41">
        <v>1133990</v>
      </c>
      <c r="H1271" s="41">
        <f>872300*1.25</f>
        <v>1090375</v>
      </c>
    </row>
    <row r="1272" spans="1:8" ht="30" customHeight="1" thickBot="1">
      <c r="A1272" s="136">
        <v>1172</v>
      </c>
      <c r="B1272" s="137"/>
      <c r="C1272" s="152" t="s">
        <v>356</v>
      </c>
      <c r="D1272" s="126" t="s">
        <v>35</v>
      </c>
      <c r="E1272" s="128">
        <v>50000</v>
      </c>
      <c r="F1272" s="129">
        <f aca="true" t="shared" si="50" ref="F1272:F1277">E1272</f>
        <v>50000</v>
      </c>
      <c r="G1272" s="41">
        <v>65000</v>
      </c>
      <c r="H1272" s="41">
        <f>50000*1.25</f>
        <v>62500</v>
      </c>
    </row>
    <row r="1273" spans="1:8" ht="38.25" thickBot="1">
      <c r="A1273" s="136">
        <v>1173</v>
      </c>
      <c r="B1273" s="137"/>
      <c r="C1273" s="152" t="s">
        <v>364</v>
      </c>
      <c r="D1273" s="126" t="s">
        <v>35</v>
      </c>
      <c r="E1273" s="128">
        <v>250000</v>
      </c>
      <c r="F1273" s="129">
        <f t="shared" si="50"/>
        <v>250000</v>
      </c>
      <c r="G1273" s="41">
        <v>325000</v>
      </c>
      <c r="H1273" s="41">
        <f>250000*1.25</f>
        <v>312500</v>
      </c>
    </row>
    <row r="1274" spans="1:8" ht="38.25" thickBot="1">
      <c r="A1274" s="136">
        <v>1174</v>
      </c>
      <c r="B1274" s="137"/>
      <c r="C1274" s="152" t="s">
        <v>581</v>
      </c>
      <c r="D1274" s="126" t="s">
        <v>35</v>
      </c>
      <c r="E1274" s="128">
        <v>250000</v>
      </c>
      <c r="F1274" s="129">
        <f t="shared" si="50"/>
        <v>250000</v>
      </c>
      <c r="G1274" s="41">
        <v>325000</v>
      </c>
      <c r="H1274" s="41">
        <f>250000*1.25</f>
        <v>312500</v>
      </c>
    </row>
    <row r="1275" spans="1:8" ht="26.25" customHeight="1" thickBot="1">
      <c r="A1275" s="136">
        <v>1175</v>
      </c>
      <c r="B1275" s="137"/>
      <c r="C1275" s="152" t="s">
        <v>104</v>
      </c>
      <c r="D1275" s="126" t="s">
        <v>35</v>
      </c>
      <c r="E1275" s="128">
        <v>50000</v>
      </c>
      <c r="F1275" s="129">
        <f t="shared" si="50"/>
        <v>50000</v>
      </c>
      <c r="G1275" s="41">
        <v>65000</v>
      </c>
      <c r="H1275" s="41">
        <f>50000*1.25</f>
        <v>62500</v>
      </c>
    </row>
    <row r="1276" spans="1:8" ht="30" customHeight="1" thickBot="1">
      <c r="A1276" s="136">
        <v>1176</v>
      </c>
      <c r="B1276" s="137"/>
      <c r="C1276" s="152" t="s">
        <v>376</v>
      </c>
      <c r="D1276" s="126" t="s">
        <v>35</v>
      </c>
      <c r="E1276" s="128">
        <v>160000</v>
      </c>
      <c r="F1276" s="129">
        <f t="shared" si="50"/>
        <v>160000</v>
      </c>
      <c r="G1276" s="41">
        <v>208000</v>
      </c>
      <c r="H1276" s="41">
        <f>160000*1.25</f>
        <v>200000</v>
      </c>
    </row>
    <row r="1277" spans="1:8" ht="28.5" customHeight="1" thickBot="1">
      <c r="A1277" s="136">
        <v>1177</v>
      </c>
      <c r="B1277" s="137"/>
      <c r="C1277" s="152" t="s">
        <v>377</v>
      </c>
      <c r="D1277" s="126" t="s">
        <v>35</v>
      </c>
      <c r="E1277" s="128">
        <v>200000</v>
      </c>
      <c r="F1277" s="129">
        <f t="shared" si="50"/>
        <v>200000</v>
      </c>
      <c r="G1277" s="41">
        <v>260000</v>
      </c>
      <c r="H1277" s="41">
        <f>200000*1.25</f>
        <v>250000</v>
      </c>
    </row>
    <row r="1278" spans="1:8" ht="18" customHeight="1" thickBot="1">
      <c r="A1278" s="219" t="s">
        <v>892</v>
      </c>
      <c r="B1278" s="220"/>
      <c r="C1278" s="220"/>
      <c r="D1278" s="220"/>
      <c r="E1278" s="220"/>
      <c r="F1278" s="220"/>
      <c r="G1278" s="220"/>
      <c r="H1278" s="221"/>
    </row>
    <row r="1279" spans="1:8" ht="28.5" customHeight="1" thickBot="1">
      <c r="A1279" s="136">
        <v>1178</v>
      </c>
      <c r="B1279" s="137"/>
      <c r="C1279" s="127" t="s">
        <v>439</v>
      </c>
      <c r="D1279" s="137" t="s">
        <v>35</v>
      </c>
      <c r="E1279" s="128">
        <v>9800</v>
      </c>
      <c r="F1279" s="129">
        <f>E1279</f>
        <v>9800</v>
      </c>
      <c r="G1279" s="41">
        <v>12740</v>
      </c>
      <c r="H1279" s="41">
        <f>9800*1.25</f>
        <v>12250</v>
      </c>
    </row>
    <row r="1280" spans="1:8" ht="28.5" customHeight="1" thickBot="1">
      <c r="A1280" s="136">
        <v>1179</v>
      </c>
      <c r="B1280" s="137"/>
      <c r="C1280" s="127" t="s">
        <v>629</v>
      </c>
      <c r="D1280" s="137" t="s">
        <v>35</v>
      </c>
      <c r="E1280" s="128">
        <v>20000</v>
      </c>
      <c r="F1280" s="129">
        <f aca="true" t="shared" si="51" ref="F1280:F1296">E1280</f>
        <v>20000</v>
      </c>
      <c r="G1280" s="41">
        <v>26000</v>
      </c>
      <c r="H1280" s="41">
        <f>20000*1.25</f>
        <v>25000</v>
      </c>
    </row>
    <row r="1281" spans="1:8" ht="28.5" customHeight="1" thickBot="1">
      <c r="A1281" s="136">
        <v>1180</v>
      </c>
      <c r="B1281" s="137"/>
      <c r="C1281" s="127" t="s">
        <v>125</v>
      </c>
      <c r="D1281" s="137" t="s">
        <v>35</v>
      </c>
      <c r="E1281" s="128">
        <v>6550</v>
      </c>
      <c r="F1281" s="129">
        <f t="shared" si="51"/>
        <v>6550</v>
      </c>
      <c r="G1281" s="41">
        <v>8515</v>
      </c>
      <c r="H1281" s="41">
        <f>6550*1.25</f>
        <v>8187.5</v>
      </c>
    </row>
    <row r="1282" spans="1:8" ht="28.5" customHeight="1" thickBot="1">
      <c r="A1282" s="136">
        <v>1181</v>
      </c>
      <c r="B1282" s="137"/>
      <c r="C1282" s="127" t="s">
        <v>440</v>
      </c>
      <c r="D1282" s="137" t="s">
        <v>35</v>
      </c>
      <c r="E1282" s="128">
        <v>28600</v>
      </c>
      <c r="F1282" s="129">
        <f t="shared" si="51"/>
        <v>28600</v>
      </c>
      <c r="G1282" s="41">
        <v>37180</v>
      </c>
      <c r="H1282" s="41">
        <f>28600*1.25</f>
        <v>35750</v>
      </c>
    </row>
    <row r="1283" spans="1:8" ht="28.5" customHeight="1" thickBot="1">
      <c r="A1283" s="136">
        <v>1182</v>
      </c>
      <c r="B1283" s="137"/>
      <c r="C1283" s="127" t="s">
        <v>441</v>
      </c>
      <c r="D1283" s="137" t="s">
        <v>35</v>
      </c>
      <c r="E1283" s="128">
        <v>20930</v>
      </c>
      <c r="F1283" s="129">
        <f t="shared" si="51"/>
        <v>20930</v>
      </c>
      <c r="G1283" s="41">
        <v>27209</v>
      </c>
      <c r="H1283" s="41">
        <f>20930*1.25</f>
        <v>26162.5</v>
      </c>
    </row>
    <row r="1284" spans="1:8" ht="28.5" customHeight="1" thickBot="1">
      <c r="A1284" s="136">
        <v>1183</v>
      </c>
      <c r="B1284" s="137"/>
      <c r="C1284" s="127" t="s">
        <v>442</v>
      </c>
      <c r="D1284" s="137" t="s">
        <v>35</v>
      </c>
      <c r="E1284" s="128">
        <v>22700</v>
      </c>
      <c r="F1284" s="129">
        <f t="shared" si="51"/>
        <v>22700</v>
      </c>
      <c r="G1284" s="41">
        <v>29510</v>
      </c>
      <c r="H1284" s="41">
        <f>22700*1.25</f>
        <v>28375</v>
      </c>
    </row>
    <row r="1285" spans="1:8" ht="38.25" thickBot="1">
      <c r="A1285" s="136">
        <v>1184</v>
      </c>
      <c r="B1285" s="137"/>
      <c r="C1285" s="127" t="s">
        <v>443</v>
      </c>
      <c r="D1285" s="137" t="s">
        <v>35</v>
      </c>
      <c r="E1285" s="128">
        <v>15500</v>
      </c>
      <c r="F1285" s="129">
        <f t="shared" si="51"/>
        <v>15500</v>
      </c>
      <c r="G1285" s="41">
        <v>20150</v>
      </c>
      <c r="H1285" s="41">
        <f>15500*1.25</f>
        <v>19375</v>
      </c>
    </row>
    <row r="1286" spans="1:8" ht="38.25" thickBot="1">
      <c r="A1286" s="136">
        <v>1185</v>
      </c>
      <c r="B1286" s="137"/>
      <c r="C1286" s="127" t="s">
        <v>444</v>
      </c>
      <c r="D1286" s="137" t="s">
        <v>35</v>
      </c>
      <c r="E1286" s="128">
        <v>26500</v>
      </c>
      <c r="F1286" s="129">
        <f t="shared" si="51"/>
        <v>26500</v>
      </c>
      <c r="G1286" s="41">
        <v>34450</v>
      </c>
      <c r="H1286" s="41">
        <f>26500*1.25</f>
        <v>33125</v>
      </c>
    </row>
    <row r="1287" spans="1:8" ht="38.25" thickBot="1">
      <c r="A1287" s="136">
        <v>1186</v>
      </c>
      <c r="B1287" s="137"/>
      <c r="C1287" s="127" t="s">
        <v>370</v>
      </c>
      <c r="D1287" s="137" t="s">
        <v>35</v>
      </c>
      <c r="E1287" s="128">
        <v>37100</v>
      </c>
      <c r="F1287" s="129">
        <f t="shared" si="51"/>
        <v>37100</v>
      </c>
      <c r="G1287" s="41">
        <v>48230</v>
      </c>
      <c r="H1287" s="41">
        <f>37100*1.25</f>
        <v>46375</v>
      </c>
    </row>
    <row r="1288" spans="1:8" ht="27.75" customHeight="1" thickBot="1">
      <c r="A1288" s="136">
        <v>1187</v>
      </c>
      <c r="B1288" s="137"/>
      <c r="C1288" s="127" t="s">
        <v>445</v>
      </c>
      <c r="D1288" s="137" t="s">
        <v>35</v>
      </c>
      <c r="E1288" s="128">
        <v>42100</v>
      </c>
      <c r="F1288" s="129">
        <f t="shared" si="51"/>
        <v>42100</v>
      </c>
      <c r="G1288" s="41">
        <v>54730</v>
      </c>
      <c r="H1288" s="41">
        <f>42100*1.25</f>
        <v>52625</v>
      </c>
    </row>
    <row r="1289" spans="1:8" ht="27.75" customHeight="1" thickBot="1">
      <c r="A1289" s="136">
        <v>1188</v>
      </c>
      <c r="B1289" s="137"/>
      <c r="C1289" s="127" t="s">
        <v>446</v>
      </c>
      <c r="D1289" s="137" t="s">
        <v>35</v>
      </c>
      <c r="E1289" s="128">
        <v>29300</v>
      </c>
      <c r="F1289" s="129">
        <f t="shared" si="51"/>
        <v>29300</v>
      </c>
      <c r="G1289" s="41">
        <v>38090</v>
      </c>
      <c r="H1289" s="41">
        <f>29300*1.25</f>
        <v>36625</v>
      </c>
    </row>
    <row r="1290" spans="1:8" ht="27.75" customHeight="1" thickBot="1">
      <c r="A1290" s="136">
        <v>1189</v>
      </c>
      <c r="B1290" s="137"/>
      <c r="C1290" s="127" t="s">
        <v>447</v>
      </c>
      <c r="D1290" s="137" t="s">
        <v>35</v>
      </c>
      <c r="E1290" s="128">
        <v>23900</v>
      </c>
      <c r="F1290" s="129">
        <f t="shared" si="51"/>
        <v>23900</v>
      </c>
      <c r="G1290" s="41">
        <v>31070</v>
      </c>
      <c r="H1290" s="41">
        <f>23900*1.25</f>
        <v>29875</v>
      </c>
    </row>
    <row r="1291" spans="1:8" ht="38.25" thickBot="1">
      <c r="A1291" s="136">
        <v>1190</v>
      </c>
      <c r="B1291" s="137"/>
      <c r="C1291" s="127" t="s">
        <v>448</v>
      </c>
      <c r="D1291" s="137" t="s">
        <v>35</v>
      </c>
      <c r="E1291" s="128">
        <v>18600</v>
      </c>
      <c r="F1291" s="129">
        <f t="shared" si="51"/>
        <v>18600</v>
      </c>
      <c r="G1291" s="41">
        <v>24180</v>
      </c>
      <c r="H1291" s="41">
        <f>18600*1.25</f>
        <v>23250</v>
      </c>
    </row>
    <row r="1292" spans="1:8" ht="27.75" customHeight="1" thickBot="1">
      <c r="A1292" s="136">
        <v>1191</v>
      </c>
      <c r="B1292" s="137"/>
      <c r="C1292" s="127" t="s">
        <v>449</v>
      </c>
      <c r="D1292" s="137" t="s">
        <v>35</v>
      </c>
      <c r="E1292" s="128">
        <v>27900</v>
      </c>
      <c r="F1292" s="129">
        <f t="shared" si="51"/>
        <v>27900</v>
      </c>
      <c r="G1292" s="41">
        <v>36270</v>
      </c>
      <c r="H1292" s="41">
        <f>27900*1.25</f>
        <v>34875</v>
      </c>
    </row>
    <row r="1293" spans="1:8" ht="27.75" customHeight="1" thickBot="1">
      <c r="A1293" s="136">
        <v>1192</v>
      </c>
      <c r="B1293" s="137"/>
      <c r="C1293" s="127" t="s">
        <v>450</v>
      </c>
      <c r="D1293" s="137" t="s">
        <v>35</v>
      </c>
      <c r="E1293" s="128">
        <v>38500</v>
      </c>
      <c r="F1293" s="129">
        <f t="shared" si="51"/>
        <v>38500</v>
      </c>
      <c r="G1293" s="41">
        <v>50050</v>
      </c>
      <c r="H1293" s="41">
        <f>38500*1.25</f>
        <v>48125</v>
      </c>
    </row>
    <row r="1294" spans="1:8" ht="27.75" customHeight="1" thickBot="1">
      <c r="A1294" s="136">
        <v>1193</v>
      </c>
      <c r="B1294" s="137"/>
      <c r="C1294" s="127" t="s">
        <v>451</v>
      </c>
      <c r="D1294" s="137" t="s">
        <v>35</v>
      </c>
      <c r="E1294" s="128">
        <v>28400</v>
      </c>
      <c r="F1294" s="129">
        <f t="shared" si="51"/>
        <v>28400</v>
      </c>
      <c r="G1294" s="41">
        <v>36920</v>
      </c>
      <c r="H1294" s="41">
        <f>28400*1.25</f>
        <v>35500</v>
      </c>
    </row>
    <row r="1295" spans="1:8" ht="27.75" customHeight="1" thickBot="1">
      <c r="A1295" s="136">
        <v>1194</v>
      </c>
      <c r="B1295" s="137"/>
      <c r="C1295" s="127" t="s">
        <v>452</v>
      </c>
      <c r="D1295" s="137" t="s">
        <v>35</v>
      </c>
      <c r="E1295" s="128">
        <v>29050</v>
      </c>
      <c r="F1295" s="129">
        <f t="shared" si="51"/>
        <v>29050</v>
      </c>
      <c r="G1295" s="41">
        <v>37765</v>
      </c>
      <c r="H1295" s="41">
        <f>29050*1.25</f>
        <v>36312.5</v>
      </c>
    </row>
    <row r="1296" spans="1:8" ht="38.25" thickBot="1">
      <c r="A1296" s="136">
        <v>1195</v>
      </c>
      <c r="B1296" s="137"/>
      <c r="C1296" s="127" t="s">
        <v>453</v>
      </c>
      <c r="D1296" s="137" t="s">
        <v>35</v>
      </c>
      <c r="E1296" s="128">
        <v>29760</v>
      </c>
      <c r="F1296" s="129">
        <f t="shared" si="51"/>
        <v>29760</v>
      </c>
      <c r="G1296" s="41">
        <v>38688</v>
      </c>
      <c r="H1296" s="41">
        <f>29760*1.25</f>
        <v>37200</v>
      </c>
    </row>
    <row r="1297" spans="1:8" ht="18" customHeight="1" thickBot="1">
      <c r="A1297" s="244" t="s">
        <v>898</v>
      </c>
      <c r="B1297" s="245"/>
      <c r="C1297" s="245"/>
      <c r="D1297" s="245"/>
      <c r="E1297" s="245"/>
      <c r="F1297" s="245"/>
      <c r="G1297" s="245"/>
      <c r="H1297" s="246"/>
    </row>
    <row r="1298" spans="1:8" ht="57" thickBot="1">
      <c r="A1298" s="136">
        <v>1196</v>
      </c>
      <c r="B1298" s="137"/>
      <c r="C1298" s="127" t="s">
        <v>757</v>
      </c>
      <c r="D1298" s="183" t="s">
        <v>20</v>
      </c>
      <c r="E1298" s="128">
        <v>18000.38227473027</v>
      </c>
      <c r="F1298" s="129">
        <f aca="true" t="shared" si="52" ref="F1298:F1310">E1298</f>
        <v>18000.38227473027</v>
      </c>
      <c r="G1298" s="41">
        <v>23400.49695714935</v>
      </c>
      <c r="H1298" s="41">
        <f>18000*1.25</f>
        <v>22500</v>
      </c>
    </row>
    <row r="1299" spans="1:8" ht="38.25" thickBot="1">
      <c r="A1299" s="136">
        <v>1197</v>
      </c>
      <c r="B1299" s="137"/>
      <c r="C1299" s="152" t="s">
        <v>984</v>
      </c>
      <c r="D1299" s="183" t="s">
        <v>35</v>
      </c>
      <c r="E1299" s="128">
        <v>159999.80685247527</v>
      </c>
      <c r="F1299" s="129">
        <f t="shared" si="52"/>
        <v>159999.80685247527</v>
      </c>
      <c r="G1299" s="41">
        <v>207999.74890821785</v>
      </c>
      <c r="H1299" s="41">
        <f>160000*1.25</f>
        <v>200000</v>
      </c>
    </row>
    <row r="1300" spans="1:8" ht="38.25" thickBot="1">
      <c r="A1300" s="136">
        <v>1198</v>
      </c>
      <c r="B1300" s="137"/>
      <c r="C1300" s="152" t="s">
        <v>985</v>
      </c>
      <c r="D1300" s="183" t="s">
        <v>35</v>
      </c>
      <c r="E1300" s="128">
        <v>200000.23944761712</v>
      </c>
      <c r="F1300" s="129">
        <f t="shared" si="52"/>
        <v>200000.23944761712</v>
      </c>
      <c r="G1300" s="41">
        <v>260000.31128190225</v>
      </c>
      <c r="H1300" s="41">
        <f>200000*1.25</f>
        <v>250000</v>
      </c>
    </row>
    <row r="1301" spans="1:8" ht="57" thickBot="1">
      <c r="A1301" s="136">
        <v>1199</v>
      </c>
      <c r="B1301" s="137"/>
      <c r="C1301" s="127" t="s">
        <v>758</v>
      </c>
      <c r="D1301" s="183" t="s">
        <v>35</v>
      </c>
      <c r="E1301" s="128">
        <v>90000.27170926935</v>
      </c>
      <c r="F1301" s="129">
        <f t="shared" si="52"/>
        <v>90000.27170926935</v>
      </c>
      <c r="G1301" s="41">
        <v>117000.35322205015</v>
      </c>
      <c r="H1301" s="41">
        <f>90000*1.25</f>
        <v>112500</v>
      </c>
    </row>
    <row r="1302" spans="1:8" ht="57" thickBot="1">
      <c r="A1302" s="136">
        <v>1200</v>
      </c>
      <c r="B1302" s="137"/>
      <c r="C1302" s="127" t="s">
        <v>986</v>
      </c>
      <c r="D1302" s="183" t="s">
        <v>35</v>
      </c>
      <c r="E1302" s="128">
        <v>90000.27170926935</v>
      </c>
      <c r="F1302" s="129">
        <f t="shared" si="52"/>
        <v>90000.27170926935</v>
      </c>
      <c r="G1302" s="41">
        <v>117000.35322205015</v>
      </c>
      <c r="H1302" s="41">
        <f>90000*1.25</f>
        <v>112500</v>
      </c>
    </row>
    <row r="1303" spans="1:8" ht="38.25" thickBot="1">
      <c r="A1303" s="136">
        <v>1201</v>
      </c>
      <c r="B1303" s="137"/>
      <c r="C1303" s="127" t="s">
        <v>987</v>
      </c>
      <c r="D1303" s="183" t="s">
        <v>35</v>
      </c>
      <c r="E1303" s="128">
        <v>100000.39653473996</v>
      </c>
      <c r="F1303" s="129">
        <f t="shared" si="52"/>
        <v>100000.39653473996</v>
      </c>
      <c r="G1303" s="41">
        <v>130000</v>
      </c>
      <c r="H1303" s="41">
        <f>100000*1.25</f>
        <v>125000</v>
      </c>
    </row>
    <row r="1304" spans="1:8" ht="19.5" thickBot="1">
      <c r="A1304" s="136">
        <v>1202</v>
      </c>
      <c r="B1304" s="137"/>
      <c r="C1304" s="127" t="s">
        <v>988</v>
      </c>
      <c r="D1304" s="183" t="s">
        <v>35</v>
      </c>
      <c r="E1304" s="128">
        <v>19999.853710903135</v>
      </c>
      <c r="F1304" s="129">
        <f t="shared" si="52"/>
        <v>19999.853710903135</v>
      </c>
      <c r="G1304" s="41">
        <v>25999.809824174077</v>
      </c>
      <c r="H1304" s="41">
        <f>20000*1.25</f>
        <v>25000</v>
      </c>
    </row>
    <row r="1305" spans="1:8" ht="19.5" thickBot="1">
      <c r="A1305" s="136">
        <v>1203</v>
      </c>
      <c r="B1305" s="137"/>
      <c r="C1305" s="127" t="s">
        <v>989</v>
      </c>
      <c r="D1305" s="183" t="s">
        <v>35</v>
      </c>
      <c r="E1305" s="128">
        <v>200000.053466385</v>
      </c>
      <c r="F1305" s="129">
        <f t="shared" si="52"/>
        <v>200000.053466385</v>
      </c>
      <c r="G1305" s="41">
        <v>260000.0695063005</v>
      </c>
      <c r="H1305" s="41">
        <f>200000*1.25</f>
        <v>250000</v>
      </c>
    </row>
    <row r="1306" spans="1:8" ht="19.5" thickBot="1">
      <c r="A1306" s="136">
        <v>1204</v>
      </c>
      <c r="B1306" s="137"/>
      <c r="C1306" s="127" t="s">
        <v>759</v>
      </c>
      <c r="D1306" s="183" t="s">
        <v>35</v>
      </c>
      <c r="E1306" s="128">
        <v>248000.4532634799</v>
      </c>
      <c r="F1306" s="129">
        <f t="shared" si="52"/>
        <v>248000.4532634799</v>
      </c>
      <c r="G1306" s="41">
        <v>322400</v>
      </c>
      <c r="H1306" s="41">
        <f>248000*1.25</f>
        <v>310000</v>
      </c>
    </row>
    <row r="1307" spans="1:8" ht="57" thickBot="1">
      <c r="A1307" s="136">
        <v>1205</v>
      </c>
      <c r="B1307" s="137"/>
      <c r="C1307" s="127" t="s">
        <v>990</v>
      </c>
      <c r="D1307" s="183" t="s">
        <v>20</v>
      </c>
      <c r="E1307" s="128">
        <v>19999.527304178173</v>
      </c>
      <c r="F1307" s="129">
        <f t="shared" si="52"/>
        <v>19999.527304178173</v>
      </c>
      <c r="G1307" s="41">
        <v>26000</v>
      </c>
      <c r="H1307" s="41">
        <f>20000*1.25</f>
        <v>25000</v>
      </c>
    </row>
    <row r="1308" spans="1:8" ht="38.25" thickBot="1">
      <c r="A1308" s="136">
        <v>1206</v>
      </c>
      <c r="B1308" s="137"/>
      <c r="C1308" s="127" t="s">
        <v>991</v>
      </c>
      <c r="D1308" s="183" t="s">
        <v>20</v>
      </c>
      <c r="E1308" s="128">
        <v>40000.312657739945</v>
      </c>
      <c r="F1308" s="129">
        <f t="shared" si="52"/>
        <v>40000.312657739945</v>
      </c>
      <c r="G1308" s="41">
        <v>52000.40645506193</v>
      </c>
      <c r="H1308" s="41">
        <f>40000*1.25</f>
        <v>50000</v>
      </c>
    </row>
    <row r="1309" spans="1:8" ht="38.25" thickBot="1">
      <c r="A1309" s="136">
        <v>1207</v>
      </c>
      <c r="B1309" s="137"/>
      <c r="C1309" s="127" t="s">
        <v>992</v>
      </c>
      <c r="D1309" s="183" t="s">
        <v>20</v>
      </c>
      <c r="E1309" s="128">
        <v>19999.93646915016</v>
      </c>
      <c r="F1309" s="129">
        <f t="shared" si="52"/>
        <v>19999.93646915016</v>
      </c>
      <c r="G1309" s="41">
        <v>25999.91740989521</v>
      </c>
      <c r="H1309" s="41">
        <f>20000*1.25</f>
        <v>25000</v>
      </c>
    </row>
    <row r="1310" spans="1:8" ht="38.25" thickBot="1">
      <c r="A1310" s="136">
        <v>1208</v>
      </c>
      <c r="B1310" s="137"/>
      <c r="C1310" s="127" t="s">
        <v>993</v>
      </c>
      <c r="D1310" s="183" t="s">
        <v>20</v>
      </c>
      <c r="E1310" s="128">
        <v>5999.746103425185</v>
      </c>
      <c r="F1310" s="129">
        <f t="shared" si="52"/>
        <v>5999.746103425185</v>
      </c>
      <c r="G1310" s="41">
        <v>7799.669934452741</v>
      </c>
      <c r="H1310" s="41">
        <f>6000*1.25</f>
        <v>7500</v>
      </c>
    </row>
    <row r="1311" spans="1:8" ht="19.5" thickBot="1">
      <c r="A1311" s="136">
        <v>1209</v>
      </c>
      <c r="B1311" s="137"/>
      <c r="C1311" s="127" t="s">
        <v>760</v>
      </c>
      <c r="D1311" s="183" t="s">
        <v>35</v>
      </c>
      <c r="E1311" s="128">
        <v>150000.2099234799</v>
      </c>
      <c r="F1311" s="129">
        <f>E1311*80%</f>
        <v>120000.16793878394</v>
      </c>
      <c r="G1311" s="41">
        <v>195000.27290052388</v>
      </c>
      <c r="H1311" s="41">
        <f>150000*1.25</f>
        <v>187500</v>
      </c>
    </row>
    <row r="1312" spans="1:8" ht="19.5" thickBot="1">
      <c r="A1312" s="136">
        <v>1210</v>
      </c>
      <c r="B1312" s="137"/>
      <c r="C1312" s="127" t="s">
        <v>761</v>
      </c>
      <c r="D1312" s="183" t="s">
        <v>35</v>
      </c>
      <c r="E1312" s="128">
        <v>59999.62761432149</v>
      </c>
      <c r="F1312" s="129">
        <f>E1312*80%</f>
        <v>47999.7020914572</v>
      </c>
      <c r="G1312" s="41">
        <v>77999.51589861794</v>
      </c>
      <c r="H1312" s="114">
        <f>60000*1.25</f>
        <v>75000</v>
      </c>
    </row>
    <row r="1313" spans="1:8" ht="19.5" thickBot="1">
      <c r="A1313" s="136">
        <v>1211</v>
      </c>
      <c r="B1313" s="137"/>
      <c r="C1313" s="127" t="s">
        <v>762</v>
      </c>
      <c r="D1313" s="183" t="s">
        <v>35</v>
      </c>
      <c r="E1313" s="128">
        <v>70000.36615142107</v>
      </c>
      <c r="F1313" s="129">
        <f>E1313*80%</f>
        <v>56000.29292113686</v>
      </c>
      <c r="G1313" s="41">
        <v>91000.4759968474</v>
      </c>
      <c r="H1313" s="41">
        <f>70000*1.25</f>
        <v>87500</v>
      </c>
    </row>
    <row r="1314" spans="1:8" ht="19.5" thickBot="1">
      <c r="A1314" s="136">
        <v>1212</v>
      </c>
      <c r="B1314" s="137"/>
      <c r="C1314" s="127" t="s">
        <v>763</v>
      </c>
      <c r="D1314" s="183" t="s">
        <v>35</v>
      </c>
      <c r="E1314" s="128">
        <v>70000.01879755873</v>
      </c>
      <c r="F1314" s="129">
        <f aca="true" t="shared" si="53" ref="F1314:F1333">E1314*80%</f>
        <v>56000.015038046986</v>
      </c>
      <c r="G1314" s="41">
        <v>91000.02443682635</v>
      </c>
      <c r="H1314" s="41">
        <f>70000*1.25</f>
        <v>87500</v>
      </c>
    </row>
    <row r="1315" spans="1:8" ht="19.5" thickBot="1">
      <c r="A1315" s="136">
        <v>1213</v>
      </c>
      <c r="B1315" s="137"/>
      <c r="C1315" s="127" t="s">
        <v>764</v>
      </c>
      <c r="D1315" s="183" t="s">
        <v>35</v>
      </c>
      <c r="E1315" s="128">
        <v>79999.92740543655</v>
      </c>
      <c r="F1315" s="129">
        <f t="shared" si="53"/>
        <v>63999.941924349245</v>
      </c>
      <c r="G1315" s="41">
        <v>103999.90562706752</v>
      </c>
      <c r="H1315" s="41">
        <f>80000*1.25</f>
        <v>100000</v>
      </c>
    </row>
    <row r="1316" spans="1:8" ht="38.25" thickBot="1">
      <c r="A1316" s="136">
        <v>1214</v>
      </c>
      <c r="B1316" s="137"/>
      <c r="C1316" s="127" t="s">
        <v>994</v>
      </c>
      <c r="D1316" s="132" t="s">
        <v>35</v>
      </c>
      <c r="E1316" s="128">
        <v>85000.31732267753</v>
      </c>
      <c r="F1316" s="129">
        <f t="shared" si="53"/>
        <v>68000.25385814202</v>
      </c>
      <c r="G1316" s="41">
        <v>110500.41251948079</v>
      </c>
      <c r="H1316" s="41">
        <f>85000*1.25</f>
        <v>106250</v>
      </c>
    </row>
    <row r="1317" spans="1:8" ht="38.25" thickBot="1">
      <c r="A1317" s="136">
        <v>1215</v>
      </c>
      <c r="B1317" s="137"/>
      <c r="C1317" s="127" t="s">
        <v>765</v>
      </c>
      <c r="D1317" s="132" t="s">
        <v>35</v>
      </c>
      <c r="E1317" s="128">
        <v>200000.33945082975</v>
      </c>
      <c r="F1317" s="129">
        <f t="shared" si="53"/>
        <v>160000.27156066382</v>
      </c>
      <c r="G1317" s="41">
        <v>260000.44128607868</v>
      </c>
      <c r="H1317" s="41">
        <f>200000*1.25</f>
        <v>250000</v>
      </c>
    </row>
    <row r="1318" spans="1:8" ht="38.25" thickBot="1">
      <c r="A1318" s="136">
        <v>1216</v>
      </c>
      <c r="B1318" s="137"/>
      <c r="C1318" s="127" t="s">
        <v>995</v>
      </c>
      <c r="D1318" s="132" t="s">
        <v>35</v>
      </c>
      <c r="E1318" s="128">
        <v>232013.43594162024</v>
      </c>
      <c r="F1318" s="129">
        <f t="shared" si="53"/>
        <v>185610.7487532962</v>
      </c>
      <c r="G1318" s="41">
        <v>301617.46672410634</v>
      </c>
      <c r="H1318" s="41">
        <f>232013*1.25</f>
        <v>290016.25</v>
      </c>
    </row>
    <row r="1319" spans="1:8" ht="57" thickBot="1">
      <c r="A1319" s="136">
        <v>1217</v>
      </c>
      <c r="B1319" s="137"/>
      <c r="C1319" s="127" t="s">
        <v>996</v>
      </c>
      <c r="D1319" s="132" t="s">
        <v>20</v>
      </c>
      <c r="E1319" s="128">
        <v>232013.62194162025</v>
      </c>
      <c r="F1319" s="129">
        <f t="shared" si="53"/>
        <v>185610.8975532962</v>
      </c>
      <c r="G1319" s="41">
        <v>301617.70852410636</v>
      </c>
      <c r="H1319" s="41">
        <f>232013*1.25</f>
        <v>290016.25</v>
      </c>
    </row>
    <row r="1320" spans="1:8" ht="57" thickBot="1">
      <c r="A1320" s="136">
        <v>1218</v>
      </c>
      <c r="B1320" s="137"/>
      <c r="C1320" s="127" t="s">
        <v>997</v>
      </c>
      <c r="D1320" s="132" t="s">
        <v>35</v>
      </c>
      <c r="E1320" s="128">
        <v>340002.8975811633</v>
      </c>
      <c r="F1320" s="129">
        <f t="shared" si="53"/>
        <v>272002.3180649307</v>
      </c>
      <c r="G1320" s="41">
        <v>442003.76685551234</v>
      </c>
      <c r="H1320" s="41">
        <f>340003*1.25</f>
        <v>425003.75</v>
      </c>
    </row>
    <row r="1321" spans="1:8" ht="38.25" thickBot="1">
      <c r="A1321" s="136">
        <v>1219</v>
      </c>
      <c r="B1321" s="137"/>
      <c r="C1321" s="127" t="s">
        <v>998</v>
      </c>
      <c r="D1321" s="132" t="s">
        <v>35</v>
      </c>
      <c r="E1321" s="128">
        <v>294999.697693669</v>
      </c>
      <c r="F1321" s="129">
        <f t="shared" si="53"/>
        <v>235999.7581549352</v>
      </c>
      <c r="G1321" s="41">
        <v>383499.6070017697</v>
      </c>
      <c r="H1321" s="41">
        <f>295000*1.25</f>
        <v>368750</v>
      </c>
    </row>
    <row r="1322" spans="1:8" ht="28.5" customHeight="1" thickBot="1">
      <c r="A1322" s="136">
        <v>1220</v>
      </c>
      <c r="B1322" s="137"/>
      <c r="C1322" s="127" t="s">
        <v>999</v>
      </c>
      <c r="D1322" s="132" t="s">
        <v>35</v>
      </c>
      <c r="E1322" s="128">
        <v>34999.74155199329</v>
      </c>
      <c r="F1322" s="129">
        <f t="shared" si="53"/>
        <v>27999.793241594634</v>
      </c>
      <c r="G1322" s="41">
        <v>45499.66401759128</v>
      </c>
      <c r="H1322" s="41">
        <f>35000*1.25</f>
        <v>43750</v>
      </c>
    </row>
    <row r="1323" spans="1:8" ht="28.5" customHeight="1" thickBot="1">
      <c r="A1323" s="136">
        <v>1221</v>
      </c>
      <c r="B1323" s="137"/>
      <c r="C1323" s="127" t="s">
        <v>752</v>
      </c>
      <c r="D1323" s="132" t="s">
        <v>35</v>
      </c>
      <c r="E1323" s="128">
        <v>70000.34195363495</v>
      </c>
      <c r="F1323" s="129">
        <f t="shared" si="53"/>
        <v>56000.27356290797</v>
      </c>
      <c r="G1323" s="41">
        <v>91000.44453972545</v>
      </c>
      <c r="H1323" s="41">
        <f>70000*1.25</f>
        <v>87500</v>
      </c>
    </row>
    <row r="1324" spans="1:8" ht="28.5" customHeight="1" thickBot="1">
      <c r="A1324" s="136">
        <v>1222</v>
      </c>
      <c r="B1324" s="137"/>
      <c r="C1324" s="127" t="s">
        <v>753</v>
      </c>
      <c r="D1324" s="132" t="s">
        <v>35</v>
      </c>
      <c r="E1324" s="128">
        <v>119999.85855773996</v>
      </c>
      <c r="F1324" s="129">
        <f t="shared" si="53"/>
        <v>95999.88684619198</v>
      </c>
      <c r="G1324" s="41">
        <v>155999.81612506195</v>
      </c>
      <c r="H1324" s="41">
        <f>120000*1.25</f>
        <v>150000</v>
      </c>
    </row>
    <row r="1325" spans="1:8" ht="28.5" customHeight="1" thickBot="1">
      <c r="A1325" s="136">
        <v>1223</v>
      </c>
      <c r="B1325" s="137"/>
      <c r="C1325" s="127" t="s">
        <v>1000</v>
      </c>
      <c r="D1325" s="132" t="s">
        <v>35</v>
      </c>
      <c r="E1325" s="128">
        <v>50000.29557794427</v>
      </c>
      <c r="F1325" s="129">
        <f t="shared" si="53"/>
        <v>40000.23646235542</v>
      </c>
      <c r="G1325" s="41">
        <v>65000.38425132755</v>
      </c>
      <c r="H1325" s="41">
        <f>50000*1.25</f>
        <v>62500</v>
      </c>
    </row>
    <row r="1326" spans="1:8" ht="28.5" customHeight="1" thickBot="1">
      <c r="A1326" s="136">
        <v>1224</v>
      </c>
      <c r="B1326" s="137"/>
      <c r="C1326" s="127" t="s">
        <v>754</v>
      </c>
      <c r="D1326" s="132" t="s">
        <v>35</v>
      </c>
      <c r="E1326" s="128">
        <v>139999.98212862492</v>
      </c>
      <c r="F1326" s="129">
        <f t="shared" si="53"/>
        <v>111999.98570289994</v>
      </c>
      <c r="G1326" s="41">
        <v>181999.9767672124</v>
      </c>
      <c r="H1326" s="41">
        <f>140000*1.25</f>
        <v>175000</v>
      </c>
    </row>
    <row r="1327" spans="1:8" ht="28.5" customHeight="1" thickBot="1">
      <c r="A1327" s="136">
        <v>1225</v>
      </c>
      <c r="B1327" s="137"/>
      <c r="C1327" s="127" t="s">
        <v>755</v>
      </c>
      <c r="D1327" s="132" t="s">
        <v>35</v>
      </c>
      <c r="E1327" s="128">
        <v>149999.9631877699</v>
      </c>
      <c r="F1327" s="129">
        <f t="shared" si="53"/>
        <v>119999.97055021592</v>
      </c>
      <c r="G1327" s="41">
        <v>194999.95214410088</v>
      </c>
      <c r="H1327" s="41">
        <f>150000*1.25</f>
        <v>187500</v>
      </c>
    </row>
    <row r="1328" spans="1:8" ht="28.5" customHeight="1" thickBot="1">
      <c r="A1328" s="136">
        <v>1226</v>
      </c>
      <c r="B1328" s="137"/>
      <c r="C1328" s="127" t="s">
        <v>756</v>
      </c>
      <c r="D1328" s="132" t="s">
        <v>35</v>
      </c>
      <c r="E1328" s="128">
        <v>150000.4331717699</v>
      </c>
      <c r="F1328" s="129">
        <f t="shared" si="53"/>
        <v>120000.34653741593</v>
      </c>
      <c r="G1328" s="41">
        <v>195000</v>
      </c>
      <c r="H1328" s="41">
        <f>150000*1.25</f>
        <v>187500</v>
      </c>
    </row>
    <row r="1329" spans="1:8" ht="28.5" customHeight="1" thickBot="1">
      <c r="A1329" s="136">
        <v>1227</v>
      </c>
      <c r="B1329" s="137"/>
      <c r="C1329" s="127" t="s">
        <v>977</v>
      </c>
      <c r="D1329" s="132" t="s">
        <v>20</v>
      </c>
      <c r="E1329" s="128">
        <v>2199.5951615848853</v>
      </c>
      <c r="F1329" s="129">
        <f t="shared" si="53"/>
        <v>1759.6761292679084</v>
      </c>
      <c r="G1329" s="41">
        <v>2860</v>
      </c>
      <c r="H1329" s="41">
        <f>2200*1.25</f>
        <v>2750</v>
      </c>
    </row>
    <row r="1330" spans="1:8" ht="28.5" customHeight="1" thickBot="1">
      <c r="A1330" s="136">
        <v>1228</v>
      </c>
      <c r="B1330" s="137"/>
      <c r="C1330" s="127" t="s">
        <v>978</v>
      </c>
      <c r="D1330" s="132" t="s">
        <v>20</v>
      </c>
      <c r="E1330" s="128">
        <v>2199.808736879003</v>
      </c>
      <c r="F1330" s="129">
        <f t="shared" si="53"/>
        <v>1759.8469895032024</v>
      </c>
      <c r="G1330" s="41">
        <v>2859.751357942704</v>
      </c>
      <c r="H1330" s="41">
        <f>2200*1.25</f>
        <v>2750</v>
      </c>
    </row>
    <row r="1331" spans="1:8" ht="28.5" customHeight="1" thickBot="1">
      <c r="A1331" s="136">
        <v>1229</v>
      </c>
      <c r="B1331" s="137"/>
      <c r="C1331" s="127" t="s">
        <v>975</v>
      </c>
      <c r="D1331" s="132" t="s">
        <v>20</v>
      </c>
      <c r="E1331" s="128">
        <v>5000.243156879003</v>
      </c>
      <c r="F1331" s="129">
        <f t="shared" si="53"/>
        <v>4000.194525503203</v>
      </c>
      <c r="G1331" s="41">
        <v>6500.316103942705</v>
      </c>
      <c r="H1331" s="41">
        <f>5000*1.25</f>
        <v>6250</v>
      </c>
    </row>
    <row r="1332" spans="1:8" ht="28.5" customHeight="1" thickBot="1">
      <c r="A1332" s="136">
        <v>1230</v>
      </c>
      <c r="B1332" s="137"/>
      <c r="C1332" s="127" t="s">
        <v>1001</v>
      </c>
      <c r="D1332" s="132" t="s">
        <v>20</v>
      </c>
      <c r="E1332" s="128">
        <v>3000.4311868790032</v>
      </c>
      <c r="F1332" s="129">
        <f t="shared" si="53"/>
        <v>2400.3449495032028</v>
      </c>
      <c r="G1332" s="41">
        <v>3900</v>
      </c>
      <c r="H1332" s="41">
        <f>3000*1.25</f>
        <v>3750</v>
      </c>
    </row>
    <row r="1333" spans="1:8" ht="38.25" thickBot="1">
      <c r="A1333" s="136">
        <v>1231</v>
      </c>
      <c r="B1333" s="137"/>
      <c r="C1333" s="127" t="s">
        <v>1002</v>
      </c>
      <c r="D1333" s="132" t="s">
        <v>20</v>
      </c>
      <c r="E1333" s="128">
        <v>29999.82653373027</v>
      </c>
      <c r="F1333" s="129">
        <f t="shared" si="53"/>
        <v>23999.861226984216</v>
      </c>
      <c r="G1333" s="41">
        <v>38999.77449384935</v>
      </c>
      <c r="H1333" s="41">
        <f>30000*1.25</f>
        <v>37500</v>
      </c>
    </row>
    <row r="1334" spans="1:8" ht="18" customHeight="1" thickBot="1">
      <c r="A1334" s="244" t="s">
        <v>893</v>
      </c>
      <c r="B1334" s="245"/>
      <c r="C1334" s="245"/>
      <c r="D1334" s="245"/>
      <c r="E1334" s="245"/>
      <c r="F1334" s="245"/>
      <c r="G1334" s="245"/>
      <c r="H1334" s="246"/>
    </row>
    <row r="1335" spans="1:8" ht="38.25" thickBot="1">
      <c r="A1335" s="133">
        <v>1232</v>
      </c>
      <c r="B1335" s="134"/>
      <c r="C1335" s="170" t="s">
        <v>769</v>
      </c>
      <c r="D1335" s="184" t="s">
        <v>20</v>
      </c>
      <c r="E1335" s="185">
        <v>5700</v>
      </c>
      <c r="F1335" s="171">
        <f>E1335</f>
        <v>5700</v>
      </c>
      <c r="G1335" s="41">
        <v>7410</v>
      </c>
      <c r="H1335" s="63">
        <f>5700*1.25</f>
        <v>7125</v>
      </c>
    </row>
    <row r="1336" spans="1:8" ht="38.25" thickBot="1">
      <c r="A1336" s="133">
        <v>1233</v>
      </c>
      <c r="B1336" s="134"/>
      <c r="C1336" s="170" t="s">
        <v>770</v>
      </c>
      <c r="D1336" s="184" t="s">
        <v>20</v>
      </c>
      <c r="E1336" s="185">
        <v>6200</v>
      </c>
      <c r="F1336" s="171">
        <f>E1336</f>
        <v>6200</v>
      </c>
      <c r="G1336" s="41">
        <v>8060</v>
      </c>
      <c r="H1336" s="63">
        <f>6200*1.25</f>
        <v>7750</v>
      </c>
    </row>
    <row r="1337" spans="1:8" ht="38.25" thickBot="1">
      <c r="A1337" s="133">
        <v>1234</v>
      </c>
      <c r="B1337" s="134"/>
      <c r="C1337" s="127" t="s">
        <v>454</v>
      </c>
      <c r="D1337" s="132" t="s">
        <v>20</v>
      </c>
      <c r="E1337" s="128">
        <v>4160</v>
      </c>
      <c r="F1337" s="129">
        <f>E1337</f>
        <v>4160</v>
      </c>
      <c r="G1337" s="41">
        <v>5408</v>
      </c>
      <c r="H1337" s="41">
        <f>4160*1.25</f>
        <v>5200</v>
      </c>
    </row>
    <row r="1338" spans="1:8" ht="38.25" thickBot="1">
      <c r="A1338" s="133">
        <v>1235</v>
      </c>
      <c r="B1338" s="134"/>
      <c r="C1338" s="127" t="s">
        <v>455</v>
      </c>
      <c r="D1338" s="132" t="s">
        <v>20</v>
      </c>
      <c r="E1338" s="128">
        <v>30200</v>
      </c>
      <c r="F1338" s="129">
        <f aca="true" t="shared" si="54" ref="F1338:F1360">E1338</f>
        <v>30200</v>
      </c>
      <c r="G1338" s="41">
        <v>39260</v>
      </c>
      <c r="H1338" s="41">
        <f>30200*1.25</f>
        <v>37750</v>
      </c>
    </row>
    <row r="1339" spans="1:8" ht="38.25" thickBot="1">
      <c r="A1339" s="133">
        <v>1236</v>
      </c>
      <c r="B1339" s="134"/>
      <c r="C1339" s="127" t="s">
        <v>456</v>
      </c>
      <c r="D1339" s="132" t="s">
        <v>20</v>
      </c>
      <c r="E1339" s="128">
        <v>32500</v>
      </c>
      <c r="F1339" s="129">
        <f t="shared" si="54"/>
        <v>32500</v>
      </c>
      <c r="G1339" s="41">
        <v>42250</v>
      </c>
      <c r="H1339" s="41">
        <f>32500*1.25</f>
        <v>40625</v>
      </c>
    </row>
    <row r="1340" spans="1:8" ht="38.25" thickBot="1">
      <c r="A1340" s="133">
        <v>1237</v>
      </c>
      <c r="B1340" s="134"/>
      <c r="C1340" s="127" t="s">
        <v>457</v>
      </c>
      <c r="D1340" s="132" t="s">
        <v>20</v>
      </c>
      <c r="E1340" s="128">
        <v>35200</v>
      </c>
      <c r="F1340" s="129">
        <f t="shared" si="54"/>
        <v>35200</v>
      </c>
      <c r="G1340" s="41">
        <v>45760</v>
      </c>
      <c r="H1340" s="41">
        <f>35200*1.25</f>
        <v>44000</v>
      </c>
    </row>
    <row r="1341" spans="1:8" ht="38.25" thickBot="1">
      <c r="A1341" s="133">
        <v>1238</v>
      </c>
      <c r="B1341" s="134"/>
      <c r="C1341" s="127" t="s">
        <v>458</v>
      </c>
      <c r="D1341" s="132" t="s">
        <v>20</v>
      </c>
      <c r="E1341" s="128">
        <v>14000</v>
      </c>
      <c r="F1341" s="129">
        <f t="shared" si="54"/>
        <v>14000</v>
      </c>
      <c r="G1341" s="41">
        <v>18200</v>
      </c>
      <c r="H1341" s="41">
        <f>14000*1.25</f>
        <v>17500</v>
      </c>
    </row>
    <row r="1342" spans="1:8" ht="38.25" thickBot="1">
      <c r="A1342" s="133">
        <v>1239</v>
      </c>
      <c r="B1342" s="134"/>
      <c r="C1342" s="127" t="s">
        <v>459</v>
      </c>
      <c r="D1342" s="132" t="s">
        <v>20</v>
      </c>
      <c r="E1342" s="128">
        <v>6100</v>
      </c>
      <c r="F1342" s="129">
        <f t="shared" si="54"/>
        <v>6100</v>
      </c>
      <c r="G1342" s="41">
        <v>7930</v>
      </c>
      <c r="H1342" s="41">
        <f>6100*1.25</f>
        <v>7625</v>
      </c>
    </row>
    <row r="1343" spans="1:8" ht="38.25" thickBot="1">
      <c r="A1343" s="133">
        <v>1240</v>
      </c>
      <c r="B1343" s="134"/>
      <c r="C1343" s="170" t="s">
        <v>771</v>
      </c>
      <c r="D1343" s="184" t="s">
        <v>20</v>
      </c>
      <c r="E1343" s="185">
        <v>2300</v>
      </c>
      <c r="F1343" s="171">
        <f t="shared" si="54"/>
        <v>2300</v>
      </c>
      <c r="G1343" s="41">
        <v>2990</v>
      </c>
      <c r="H1343" s="41">
        <f>2300*1.25</f>
        <v>2875</v>
      </c>
    </row>
    <row r="1344" spans="1:8" ht="38.25" thickBot="1">
      <c r="A1344" s="133">
        <v>1241</v>
      </c>
      <c r="B1344" s="134"/>
      <c r="C1344" s="170" t="s">
        <v>772</v>
      </c>
      <c r="D1344" s="184" t="s">
        <v>20</v>
      </c>
      <c r="E1344" s="185">
        <v>26600</v>
      </c>
      <c r="F1344" s="171">
        <f t="shared" si="54"/>
        <v>26600</v>
      </c>
      <c r="G1344" s="41">
        <v>34580</v>
      </c>
      <c r="H1344" s="63">
        <f>26600*1.25</f>
        <v>33250</v>
      </c>
    </row>
    <row r="1345" spans="1:8" ht="38.25" thickBot="1">
      <c r="A1345" s="133">
        <v>1242</v>
      </c>
      <c r="B1345" s="134"/>
      <c r="C1345" s="170" t="s">
        <v>773</v>
      </c>
      <c r="D1345" s="184" t="s">
        <v>20</v>
      </c>
      <c r="E1345" s="185">
        <v>19840</v>
      </c>
      <c r="F1345" s="171">
        <f t="shared" si="54"/>
        <v>19840</v>
      </c>
      <c r="G1345" s="41">
        <v>25792</v>
      </c>
      <c r="H1345" s="63">
        <f>19840*1.25</f>
        <v>24800</v>
      </c>
    </row>
    <row r="1346" spans="1:8" ht="38.25" thickBot="1">
      <c r="A1346" s="133">
        <v>1243</v>
      </c>
      <c r="B1346" s="134"/>
      <c r="C1346" s="170" t="s">
        <v>774</v>
      </c>
      <c r="D1346" s="184" t="s">
        <v>20</v>
      </c>
      <c r="E1346" s="185">
        <v>26640</v>
      </c>
      <c r="F1346" s="171">
        <f t="shared" si="54"/>
        <v>26640</v>
      </c>
      <c r="G1346" s="41">
        <v>34632</v>
      </c>
      <c r="H1346" s="63">
        <f>26640*1.25</f>
        <v>33300</v>
      </c>
    </row>
    <row r="1347" spans="1:8" ht="38.25" thickBot="1">
      <c r="A1347" s="133">
        <v>1244</v>
      </c>
      <c r="B1347" s="134"/>
      <c r="C1347" s="170" t="s">
        <v>775</v>
      </c>
      <c r="D1347" s="184" t="s">
        <v>20</v>
      </c>
      <c r="E1347" s="185">
        <v>36100</v>
      </c>
      <c r="F1347" s="171">
        <f t="shared" si="54"/>
        <v>36100</v>
      </c>
      <c r="G1347" s="41">
        <v>46930</v>
      </c>
      <c r="H1347" s="63">
        <f>36100*1.25</f>
        <v>45125</v>
      </c>
    </row>
    <row r="1348" spans="1:8" ht="38.25" thickBot="1">
      <c r="A1348" s="133">
        <v>1245</v>
      </c>
      <c r="B1348" s="134"/>
      <c r="C1348" s="170" t="s">
        <v>776</v>
      </c>
      <c r="D1348" s="184" t="s">
        <v>20</v>
      </c>
      <c r="E1348" s="185">
        <v>34000</v>
      </c>
      <c r="F1348" s="171">
        <f t="shared" si="54"/>
        <v>34000</v>
      </c>
      <c r="G1348" s="41">
        <v>44200</v>
      </c>
      <c r="H1348" s="63">
        <f>34000*1.25</f>
        <v>42500</v>
      </c>
    </row>
    <row r="1349" spans="1:8" ht="38.25" thickBot="1">
      <c r="A1349" s="133">
        <v>1246</v>
      </c>
      <c r="B1349" s="134"/>
      <c r="C1349" s="170" t="s">
        <v>777</v>
      </c>
      <c r="D1349" s="184" t="s">
        <v>20</v>
      </c>
      <c r="E1349" s="185">
        <v>21200</v>
      </c>
      <c r="F1349" s="171">
        <f t="shared" si="54"/>
        <v>21200</v>
      </c>
      <c r="G1349" s="41">
        <v>27560</v>
      </c>
      <c r="H1349" s="63">
        <f>21200*1.25</f>
        <v>26500</v>
      </c>
    </row>
    <row r="1350" spans="1:8" ht="38.25" thickBot="1">
      <c r="A1350" s="133">
        <v>1247</v>
      </c>
      <c r="B1350" s="134"/>
      <c r="C1350" s="170" t="s">
        <v>778</v>
      </c>
      <c r="D1350" s="184" t="s">
        <v>20</v>
      </c>
      <c r="E1350" s="185">
        <v>4600</v>
      </c>
      <c r="F1350" s="171">
        <f t="shared" si="54"/>
        <v>4600</v>
      </c>
      <c r="G1350" s="41">
        <v>5980</v>
      </c>
      <c r="H1350" s="63">
        <f>4600*1.25</f>
        <v>5750</v>
      </c>
    </row>
    <row r="1351" spans="1:8" ht="38.25" thickBot="1">
      <c r="A1351" s="133">
        <v>1248</v>
      </c>
      <c r="B1351" s="134"/>
      <c r="C1351" s="127" t="s">
        <v>460</v>
      </c>
      <c r="D1351" s="132" t="s">
        <v>20</v>
      </c>
      <c r="E1351" s="128">
        <v>28800</v>
      </c>
      <c r="F1351" s="129">
        <f t="shared" si="54"/>
        <v>28800</v>
      </c>
      <c r="G1351" s="41">
        <v>37440</v>
      </c>
      <c r="H1351" s="63">
        <f>28800*1.25</f>
        <v>36000</v>
      </c>
    </row>
    <row r="1352" spans="1:8" ht="38.25" thickBot="1">
      <c r="A1352" s="133">
        <v>1249</v>
      </c>
      <c r="B1352" s="134"/>
      <c r="C1352" s="127" t="s">
        <v>461</v>
      </c>
      <c r="D1352" s="132" t="s">
        <v>20</v>
      </c>
      <c r="E1352" s="128">
        <v>31600</v>
      </c>
      <c r="F1352" s="129">
        <f t="shared" si="54"/>
        <v>31600</v>
      </c>
      <c r="G1352" s="41">
        <v>41080</v>
      </c>
      <c r="H1352" s="63">
        <f>31600*1.25</f>
        <v>39500</v>
      </c>
    </row>
    <row r="1353" spans="1:8" ht="38.25" thickBot="1">
      <c r="A1353" s="133">
        <v>1250</v>
      </c>
      <c r="B1353" s="134"/>
      <c r="C1353" s="127" t="s">
        <v>462</v>
      </c>
      <c r="D1353" s="132" t="s">
        <v>20</v>
      </c>
      <c r="E1353" s="128">
        <v>34600</v>
      </c>
      <c r="F1353" s="129">
        <f t="shared" si="54"/>
        <v>34600</v>
      </c>
      <c r="G1353" s="41">
        <v>44980</v>
      </c>
      <c r="H1353" s="63">
        <f>34600*1.25</f>
        <v>43250</v>
      </c>
    </row>
    <row r="1354" spans="1:8" ht="38.25" thickBot="1">
      <c r="A1354" s="133">
        <v>1251</v>
      </c>
      <c r="B1354" s="134"/>
      <c r="C1354" s="127" t="s">
        <v>463</v>
      </c>
      <c r="D1354" s="132" t="s">
        <v>20</v>
      </c>
      <c r="E1354" s="128">
        <v>42000</v>
      </c>
      <c r="F1354" s="129">
        <f t="shared" si="54"/>
        <v>42000</v>
      </c>
      <c r="G1354" s="41">
        <v>54600</v>
      </c>
      <c r="H1354" s="63">
        <f>42000*1.25</f>
        <v>52500</v>
      </c>
    </row>
    <row r="1355" spans="1:8" ht="38.25" thickBot="1">
      <c r="A1355" s="133">
        <v>1252</v>
      </c>
      <c r="B1355" s="134"/>
      <c r="C1355" s="127" t="s">
        <v>464</v>
      </c>
      <c r="D1355" s="132" t="s">
        <v>20</v>
      </c>
      <c r="E1355" s="128">
        <v>49700</v>
      </c>
      <c r="F1355" s="129">
        <f t="shared" si="54"/>
        <v>49700</v>
      </c>
      <c r="G1355" s="41">
        <v>64610</v>
      </c>
      <c r="H1355" s="63">
        <f>49700*1.25</f>
        <v>62125</v>
      </c>
    </row>
    <row r="1356" spans="1:8" ht="38.25" thickBot="1">
      <c r="A1356" s="133">
        <v>1253</v>
      </c>
      <c r="B1356" s="134"/>
      <c r="C1356" s="127" t="s">
        <v>465</v>
      </c>
      <c r="D1356" s="132" t="s">
        <v>20</v>
      </c>
      <c r="E1356" s="128">
        <v>47800</v>
      </c>
      <c r="F1356" s="129">
        <f t="shared" si="54"/>
        <v>47800</v>
      </c>
      <c r="G1356" s="41">
        <v>62140</v>
      </c>
      <c r="H1356" s="63">
        <f>47800*1.25</f>
        <v>59750</v>
      </c>
    </row>
    <row r="1357" spans="1:8" ht="38.25" thickBot="1">
      <c r="A1357" s="133">
        <v>1254</v>
      </c>
      <c r="B1357" s="134"/>
      <c r="C1357" s="127" t="s">
        <v>466</v>
      </c>
      <c r="D1357" s="132" t="s">
        <v>20</v>
      </c>
      <c r="E1357" s="128">
        <v>66500</v>
      </c>
      <c r="F1357" s="129">
        <f t="shared" si="54"/>
        <v>66500</v>
      </c>
      <c r="G1357" s="41">
        <v>86450</v>
      </c>
      <c r="H1357" s="63">
        <f>66500*1.25</f>
        <v>83125</v>
      </c>
    </row>
    <row r="1358" spans="1:8" ht="38.25" thickBot="1">
      <c r="A1358" s="133">
        <v>1255</v>
      </c>
      <c r="B1358" s="134"/>
      <c r="C1358" s="127" t="s">
        <v>467</v>
      </c>
      <c r="D1358" s="132" t="s">
        <v>20</v>
      </c>
      <c r="E1358" s="128">
        <v>30580</v>
      </c>
      <c r="F1358" s="129">
        <f t="shared" si="54"/>
        <v>30580</v>
      </c>
      <c r="G1358" s="41">
        <v>39754</v>
      </c>
      <c r="H1358" s="63">
        <f>30580*1.25</f>
        <v>38225</v>
      </c>
    </row>
    <row r="1359" spans="1:8" ht="38.25" thickBot="1">
      <c r="A1359" s="133">
        <v>1256</v>
      </c>
      <c r="B1359" s="134"/>
      <c r="C1359" s="127" t="s">
        <v>468</v>
      </c>
      <c r="D1359" s="132" t="s">
        <v>20</v>
      </c>
      <c r="E1359" s="128">
        <v>32300</v>
      </c>
      <c r="F1359" s="129">
        <f t="shared" si="54"/>
        <v>32300</v>
      </c>
      <c r="G1359" s="41">
        <v>41990</v>
      </c>
      <c r="H1359" s="63">
        <f>32300*1.25</f>
        <v>40375</v>
      </c>
    </row>
    <row r="1360" spans="1:8" ht="38.25" thickBot="1">
      <c r="A1360" s="133">
        <v>1257</v>
      </c>
      <c r="B1360" s="134"/>
      <c r="C1360" s="127" t="s">
        <v>469</v>
      </c>
      <c r="D1360" s="132" t="s">
        <v>20</v>
      </c>
      <c r="E1360" s="128">
        <v>35200</v>
      </c>
      <c r="F1360" s="129">
        <f t="shared" si="54"/>
        <v>35200</v>
      </c>
      <c r="G1360" s="41">
        <v>45760</v>
      </c>
      <c r="H1360" s="63">
        <f>35200*1.25</f>
        <v>44000</v>
      </c>
    </row>
    <row r="1361" spans="1:8" ht="18" customHeight="1" thickBot="1">
      <c r="A1361" s="219" t="s">
        <v>470</v>
      </c>
      <c r="B1361" s="220"/>
      <c r="C1361" s="220"/>
      <c r="D1361" s="220"/>
      <c r="E1361" s="220"/>
      <c r="F1361" s="220"/>
      <c r="G1361" s="220"/>
      <c r="H1361" s="221"/>
    </row>
    <row r="1362" spans="1:8" ht="38.25" thickBot="1">
      <c r="A1362" s="136">
        <v>1258</v>
      </c>
      <c r="B1362" s="137"/>
      <c r="C1362" s="142" t="s">
        <v>471</v>
      </c>
      <c r="D1362" s="137" t="s">
        <v>472</v>
      </c>
      <c r="E1362" s="128">
        <v>8500</v>
      </c>
      <c r="F1362" s="129">
        <f>E1362</f>
        <v>8500</v>
      </c>
      <c r="G1362" s="41">
        <v>11050</v>
      </c>
      <c r="H1362" s="41">
        <f>8500*1.25</f>
        <v>10625</v>
      </c>
    </row>
    <row r="1363" spans="1:8" ht="38.25" thickBot="1">
      <c r="A1363" s="136">
        <v>1259</v>
      </c>
      <c r="B1363" s="137"/>
      <c r="C1363" s="142" t="s">
        <v>473</v>
      </c>
      <c r="D1363" s="137" t="s">
        <v>472</v>
      </c>
      <c r="E1363" s="128">
        <v>10000</v>
      </c>
      <c r="F1363" s="129">
        <f aca="true" t="shared" si="55" ref="F1363:F1370">E1363</f>
        <v>10000</v>
      </c>
      <c r="G1363" s="41">
        <v>13000</v>
      </c>
      <c r="H1363" s="41">
        <f>10000*1.25</f>
        <v>12500</v>
      </c>
    </row>
    <row r="1364" spans="1:8" ht="38.25" thickBot="1">
      <c r="A1364" s="136">
        <v>1260</v>
      </c>
      <c r="B1364" s="137"/>
      <c r="C1364" s="142" t="s">
        <v>474</v>
      </c>
      <c r="D1364" s="137" t="s">
        <v>472</v>
      </c>
      <c r="E1364" s="128">
        <v>20000</v>
      </c>
      <c r="F1364" s="129">
        <f t="shared" si="55"/>
        <v>20000</v>
      </c>
      <c r="G1364" s="41">
        <v>26000</v>
      </c>
      <c r="H1364" s="41">
        <f>20000*1.25</f>
        <v>25000</v>
      </c>
    </row>
    <row r="1365" spans="1:8" ht="38.25" thickBot="1">
      <c r="A1365" s="136">
        <v>1261</v>
      </c>
      <c r="B1365" s="137"/>
      <c r="C1365" s="142" t="s">
        <v>475</v>
      </c>
      <c r="D1365" s="137" t="s">
        <v>472</v>
      </c>
      <c r="E1365" s="128">
        <v>28000</v>
      </c>
      <c r="F1365" s="129">
        <f t="shared" si="55"/>
        <v>28000</v>
      </c>
      <c r="G1365" s="41">
        <v>36400</v>
      </c>
      <c r="H1365" s="41">
        <f>28000*1.25</f>
        <v>35000</v>
      </c>
    </row>
    <row r="1366" spans="1:8" ht="38.25" thickBot="1">
      <c r="A1366" s="136">
        <v>1262</v>
      </c>
      <c r="B1366" s="137"/>
      <c r="C1366" s="142" t="s">
        <v>476</v>
      </c>
      <c r="D1366" s="137" t="s">
        <v>472</v>
      </c>
      <c r="E1366" s="128">
        <v>27200</v>
      </c>
      <c r="F1366" s="129">
        <f t="shared" si="55"/>
        <v>27200</v>
      </c>
      <c r="G1366" s="41">
        <v>35360</v>
      </c>
      <c r="H1366" s="41">
        <f>27200*1.25</f>
        <v>34000</v>
      </c>
    </row>
    <row r="1367" spans="1:8" ht="38.25" thickBot="1">
      <c r="A1367" s="136">
        <v>1263</v>
      </c>
      <c r="B1367" s="137"/>
      <c r="C1367" s="142" t="s">
        <v>477</v>
      </c>
      <c r="D1367" s="137" t="s">
        <v>472</v>
      </c>
      <c r="E1367" s="128">
        <v>14500</v>
      </c>
      <c r="F1367" s="129">
        <f t="shared" si="55"/>
        <v>14500</v>
      </c>
      <c r="G1367" s="41">
        <v>18850</v>
      </c>
      <c r="H1367" s="41">
        <f>14500*1.25</f>
        <v>18125</v>
      </c>
    </row>
    <row r="1368" spans="1:8" ht="38.25" thickBot="1">
      <c r="A1368" s="136">
        <v>1264</v>
      </c>
      <c r="B1368" s="137"/>
      <c r="C1368" s="142" t="s">
        <v>478</v>
      </c>
      <c r="D1368" s="137" t="s">
        <v>472</v>
      </c>
      <c r="E1368" s="128">
        <v>13600</v>
      </c>
      <c r="F1368" s="129">
        <f t="shared" si="55"/>
        <v>13600</v>
      </c>
      <c r="G1368" s="41">
        <v>17680</v>
      </c>
      <c r="H1368" s="41">
        <f>13600*1.25</f>
        <v>17000</v>
      </c>
    </row>
    <row r="1369" spans="1:8" ht="24.75" customHeight="1" thickBot="1">
      <c r="A1369" s="136">
        <v>1265</v>
      </c>
      <c r="B1369" s="137"/>
      <c r="C1369" s="142" t="s">
        <v>479</v>
      </c>
      <c r="D1369" s="137" t="s">
        <v>472</v>
      </c>
      <c r="E1369" s="128">
        <v>2500</v>
      </c>
      <c r="F1369" s="129">
        <f t="shared" si="55"/>
        <v>2500</v>
      </c>
      <c r="G1369" s="41">
        <v>3250</v>
      </c>
      <c r="H1369" s="41">
        <f>2500*1.25</f>
        <v>3125</v>
      </c>
    </row>
    <row r="1370" spans="1:8" ht="29.25" customHeight="1" thickBot="1">
      <c r="A1370" s="136">
        <v>1266</v>
      </c>
      <c r="B1370" s="137"/>
      <c r="C1370" s="142" t="s">
        <v>480</v>
      </c>
      <c r="D1370" s="137" t="s">
        <v>472</v>
      </c>
      <c r="E1370" s="128">
        <v>4300</v>
      </c>
      <c r="F1370" s="129">
        <f t="shared" si="55"/>
        <v>4300</v>
      </c>
      <c r="G1370" s="41">
        <v>5590</v>
      </c>
      <c r="H1370" s="41">
        <f>4300*1.25</f>
        <v>5375</v>
      </c>
    </row>
    <row r="1371" spans="1:8" ht="21" customHeight="1" thickBot="1">
      <c r="A1371" s="253" t="s">
        <v>570</v>
      </c>
      <c r="B1371" s="254"/>
      <c r="C1371" s="254"/>
      <c r="D1371" s="254"/>
      <c r="E1371" s="254"/>
      <c r="F1371" s="254"/>
      <c r="G1371" s="254"/>
      <c r="H1371" s="255"/>
    </row>
    <row r="1372" spans="1:8" ht="57" thickBot="1">
      <c r="A1372" s="125">
        <v>1267</v>
      </c>
      <c r="B1372" s="126"/>
      <c r="C1372" s="127" t="s">
        <v>1112</v>
      </c>
      <c r="D1372" s="126" t="s">
        <v>571</v>
      </c>
      <c r="E1372" s="128">
        <v>5000</v>
      </c>
      <c r="F1372" s="129">
        <f>E1372</f>
        <v>5000</v>
      </c>
      <c r="G1372" s="41">
        <v>6500</v>
      </c>
      <c r="H1372" s="41">
        <f>5000*1.25</f>
        <v>6250</v>
      </c>
    </row>
    <row r="1373" spans="1:8" ht="57" thickBot="1">
      <c r="A1373" s="125">
        <v>1268</v>
      </c>
      <c r="B1373" s="126"/>
      <c r="C1373" s="127" t="s">
        <v>1113</v>
      </c>
      <c r="D1373" s="126" t="s">
        <v>571</v>
      </c>
      <c r="E1373" s="128">
        <v>7000</v>
      </c>
      <c r="F1373" s="129">
        <f>E1373</f>
        <v>7000</v>
      </c>
      <c r="G1373" s="41">
        <v>9100</v>
      </c>
      <c r="H1373" s="41">
        <f>7000*1.25</f>
        <v>8750</v>
      </c>
    </row>
    <row r="1374" spans="1:8" ht="57" thickBot="1">
      <c r="A1374" s="125">
        <v>1269</v>
      </c>
      <c r="B1374" s="126"/>
      <c r="C1374" s="127" t="s">
        <v>1114</v>
      </c>
      <c r="D1374" s="126" t="s">
        <v>571</v>
      </c>
      <c r="E1374" s="128">
        <v>10000</v>
      </c>
      <c r="F1374" s="129">
        <f>E1374</f>
        <v>10000</v>
      </c>
      <c r="G1374" s="41">
        <v>13000</v>
      </c>
      <c r="H1374" s="41">
        <f>10000*1.25</f>
        <v>12500</v>
      </c>
    </row>
    <row r="1375" spans="1:8" ht="61.5" customHeight="1" thickBot="1">
      <c r="A1375" s="125">
        <v>1270</v>
      </c>
      <c r="B1375" s="126"/>
      <c r="C1375" s="127" t="s">
        <v>1115</v>
      </c>
      <c r="D1375" s="126" t="s">
        <v>571</v>
      </c>
      <c r="E1375" s="128">
        <v>12000</v>
      </c>
      <c r="F1375" s="129">
        <f>E1375</f>
        <v>12000</v>
      </c>
      <c r="G1375" s="41">
        <v>15600</v>
      </c>
      <c r="H1375" s="41">
        <f>12000*1.25</f>
        <v>15000</v>
      </c>
    </row>
    <row r="1376" spans="1:8" ht="25.5" customHeight="1" thickBot="1">
      <c r="A1376" s="219" t="s">
        <v>895</v>
      </c>
      <c r="B1376" s="220"/>
      <c r="C1376" s="220"/>
      <c r="D1376" s="220"/>
      <c r="E1376" s="220"/>
      <c r="F1376" s="220"/>
      <c r="G1376" s="220"/>
      <c r="H1376" s="221"/>
    </row>
    <row r="1377" spans="1:8" ht="29.25" customHeight="1" thickBot="1">
      <c r="A1377" s="136">
        <v>1271</v>
      </c>
      <c r="B1377" s="137"/>
      <c r="C1377" s="186" t="s">
        <v>481</v>
      </c>
      <c r="D1377" s="158" t="s">
        <v>482</v>
      </c>
      <c r="E1377" s="128">
        <v>26800</v>
      </c>
      <c r="F1377" s="129">
        <f>E1377</f>
        <v>26800</v>
      </c>
      <c r="G1377" s="41">
        <v>34840</v>
      </c>
      <c r="H1377" s="41">
        <f>26800*1.25</f>
        <v>33500</v>
      </c>
    </row>
    <row r="1378" spans="1:8" ht="38.25" thickBot="1">
      <c r="A1378" s="136">
        <v>1272</v>
      </c>
      <c r="B1378" s="137"/>
      <c r="C1378" s="186" t="s">
        <v>558</v>
      </c>
      <c r="D1378" s="158" t="s">
        <v>559</v>
      </c>
      <c r="E1378" s="128">
        <v>1800</v>
      </c>
      <c r="F1378" s="129">
        <f aca="true" t="shared" si="56" ref="F1378:F1385">E1378</f>
        <v>1800</v>
      </c>
      <c r="G1378" s="41">
        <v>2340</v>
      </c>
      <c r="H1378" s="84">
        <f>1800*1.25</f>
        <v>2250</v>
      </c>
    </row>
    <row r="1379" spans="1:8" ht="57" thickBot="1">
      <c r="A1379" s="136">
        <v>1273</v>
      </c>
      <c r="B1379" s="137"/>
      <c r="C1379" s="186" t="s">
        <v>560</v>
      </c>
      <c r="D1379" s="158" t="s">
        <v>567</v>
      </c>
      <c r="E1379" s="128">
        <v>470.4478019047619</v>
      </c>
      <c r="F1379" s="129">
        <f t="shared" si="56"/>
        <v>470.4478019047619</v>
      </c>
      <c r="G1379" s="41">
        <v>611</v>
      </c>
      <c r="H1379" s="84">
        <f>470*1.25</f>
        <v>587.5</v>
      </c>
    </row>
    <row r="1380" spans="1:8" ht="75.75" thickBot="1">
      <c r="A1380" s="136">
        <v>1274</v>
      </c>
      <c r="B1380" s="137"/>
      <c r="C1380" s="150" t="s">
        <v>561</v>
      </c>
      <c r="D1380" s="158" t="s">
        <v>559</v>
      </c>
      <c r="E1380" s="128">
        <v>200.02239714285713</v>
      </c>
      <c r="F1380" s="129">
        <f t="shared" si="56"/>
        <v>200.02239714285713</v>
      </c>
      <c r="G1380" s="41">
        <v>260.0291162857143</v>
      </c>
      <c r="H1380" s="84">
        <f>200*1.25</f>
        <v>250</v>
      </c>
    </row>
    <row r="1381" spans="1:8" ht="57" thickBot="1">
      <c r="A1381" s="136">
        <v>1275</v>
      </c>
      <c r="B1381" s="137"/>
      <c r="C1381" s="186" t="s">
        <v>562</v>
      </c>
      <c r="D1381" s="158" t="s">
        <v>559</v>
      </c>
      <c r="E1381" s="128">
        <v>249.96394761904762</v>
      </c>
      <c r="F1381" s="129">
        <f t="shared" si="56"/>
        <v>249.96394761904762</v>
      </c>
      <c r="G1381" s="41">
        <v>324.9531319047619</v>
      </c>
      <c r="H1381" s="84">
        <f>250*1.25</f>
        <v>312.5</v>
      </c>
    </row>
    <row r="1382" spans="1:8" ht="57" thickBot="1">
      <c r="A1382" s="136">
        <v>1276</v>
      </c>
      <c r="B1382" s="137"/>
      <c r="C1382" s="186" t="s">
        <v>563</v>
      </c>
      <c r="D1382" s="158" t="s">
        <v>559</v>
      </c>
      <c r="E1382" s="128">
        <v>200.13739714285714</v>
      </c>
      <c r="F1382" s="129">
        <f t="shared" si="56"/>
        <v>200.13739714285714</v>
      </c>
      <c r="G1382" s="41">
        <v>260.17861628571427</v>
      </c>
      <c r="H1382" s="84">
        <f>200*1.25</f>
        <v>250</v>
      </c>
    </row>
    <row r="1383" spans="1:8" ht="57" thickBot="1">
      <c r="A1383" s="136">
        <v>1277</v>
      </c>
      <c r="B1383" s="137"/>
      <c r="C1383" s="186" t="s">
        <v>564</v>
      </c>
      <c r="D1383" s="158" t="s">
        <v>568</v>
      </c>
      <c r="E1383" s="128">
        <v>280</v>
      </c>
      <c r="F1383" s="129">
        <f t="shared" si="56"/>
        <v>280</v>
      </c>
      <c r="G1383" s="41">
        <v>364</v>
      </c>
      <c r="H1383" s="84">
        <f>280*1.25</f>
        <v>350</v>
      </c>
    </row>
    <row r="1384" spans="1:8" ht="57" thickBot="1">
      <c r="A1384" s="136">
        <v>1278</v>
      </c>
      <c r="B1384" s="137"/>
      <c r="C1384" s="186" t="s">
        <v>565</v>
      </c>
      <c r="D1384" s="158" t="s">
        <v>568</v>
      </c>
      <c r="E1384" s="128">
        <v>230.45239714285717</v>
      </c>
      <c r="F1384" s="129">
        <f t="shared" si="56"/>
        <v>230.45239714285717</v>
      </c>
      <c r="G1384" s="41">
        <v>299.5881162857143</v>
      </c>
      <c r="H1384" s="84">
        <f>230*1.25</f>
        <v>287.5</v>
      </c>
    </row>
    <row r="1385" spans="1:8" ht="25.5" customHeight="1" thickBot="1">
      <c r="A1385" s="136">
        <v>1279</v>
      </c>
      <c r="B1385" s="137"/>
      <c r="C1385" s="186" t="s">
        <v>566</v>
      </c>
      <c r="D1385" s="158" t="s">
        <v>568</v>
      </c>
      <c r="E1385" s="128">
        <v>650.3395399999999</v>
      </c>
      <c r="F1385" s="129">
        <f t="shared" si="56"/>
        <v>650.3395399999999</v>
      </c>
      <c r="G1385" s="41">
        <v>845.4414019999999</v>
      </c>
      <c r="H1385" s="84">
        <f>650*1.25</f>
        <v>812.5</v>
      </c>
    </row>
    <row r="1386" spans="1:8" ht="19.5" thickBot="1">
      <c r="A1386" s="219"/>
      <c r="B1386" s="220"/>
      <c r="C1386" s="220"/>
      <c r="D1386" s="220"/>
      <c r="E1386" s="220"/>
      <c r="F1386" s="220"/>
      <c r="G1386" s="220"/>
      <c r="H1386" s="221"/>
    </row>
    <row r="1387" spans="1:8" ht="19.5" thickBot="1">
      <c r="A1387" s="187"/>
      <c r="B1387" s="188"/>
      <c r="C1387" s="189"/>
      <c r="D1387" s="188"/>
      <c r="E1387" s="188"/>
      <c r="F1387" s="190"/>
      <c r="G1387" s="129"/>
      <c r="H1387" s="129"/>
    </row>
    <row r="1388" spans="3:7" ht="48.75" customHeight="1" thickTop="1">
      <c r="C1388" s="240" t="s">
        <v>1317</v>
      </c>
      <c r="D1388" s="240"/>
      <c r="E1388" s="240"/>
      <c r="F1388" s="121"/>
      <c r="G1388" s="116"/>
    </row>
    <row r="1389" ht="36.75" customHeight="1"/>
    <row r="1390" spans="3:5" ht="56.25" customHeight="1">
      <c r="C1390" s="37" t="s">
        <v>582</v>
      </c>
      <c r="D1390" s="5"/>
      <c r="E1390" s="37"/>
    </row>
    <row r="1391" spans="1:7" ht="78" customHeight="1">
      <c r="A1391" s="5"/>
      <c r="B1391" s="5"/>
      <c r="C1391" s="37" t="s">
        <v>634</v>
      </c>
      <c r="D1391" s="5"/>
      <c r="E1391" s="5"/>
      <c r="F1391" s="122"/>
      <c r="G1391" s="5"/>
    </row>
  </sheetData>
  <sheetProtection/>
  <mergeCells count="81">
    <mergeCell ref="A1334:H1334"/>
    <mergeCell ref="A1361:H1361"/>
    <mergeCell ref="A1371:H1371"/>
    <mergeCell ref="A1376:H1376"/>
    <mergeCell ref="A1386:H1386"/>
    <mergeCell ref="A167:H167"/>
    <mergeCell ref="A793:H793"/>
    <mergeCell ref="A1219:H1219"/>
    <mergeCell ref="A1229:H1229"/>
    <mergeCell ref="A1241:H1241"/>
    <mergeCell ref="A1278:H1278"/>
    <mergeCell ref="A1297:H1297"/>
    <mergeCell ref="A784:H784"/>
    <mergeCell ref="A800:H800"/>
    <mergeCell ref="A847:H847"/>
    <mergeCell ref="A864:H864"/>
    <mergeCell ref="A868:H868"/>
    <mergeCell ref="A946:H946"/>
    <mergeCell ref="A326:H326"/>
    <mergeCell ref="A366:H366"/>
    <mergeCell ref="A428:H428"/>
    <mergeCell ref="A436:H436"/>
    <mergeCell ref="A1264:H1264"/>
    <mergeCell ref="A663:H663"/>
    <mergeCell ref="A772:H772"/>
    <mergeCell ref="A15:H15"/>
    <mergeCell ref="E13:H13"/>
    <mergeCell ref="A30:H30"/>
    <mergeCell ref="A31:H31"/>
    <mergeCell ref="A704:H704"/>
    <mergeCell ref="C1388:E1388"/>
    <mergeCell ref="A673:H673"/>
    <mergeCell ref="A701:H701"/>
    <mergeCell ref="A1168:H1168"/>
    <mergeCell ref="A249:H249"/>
    <mergeCell ref="A711:H711"/>
    <mergeCell ref="A716:H716"/>
    <mergeCell ref="A529:H529"/>
    <mergeCell ref="A534:H534"/>
    <mergeCell ref="A57:H57"/>
    <mergeCell ref="A79:H79"/>
    <mergeCell ref="A122:H122"/>
    <mergeCell ref="A135:H135"/>
    <mergeCell ref="A154:H154"/>
    <mergeCell ref="A705:H705"/>
    <mergeCell ref="A652:H652"/>
    <mergeCell ref="A98:H98"/>
    <mergeCell ref="A104:H104"/>
    <mergeCell ref="A107:H107"/>
    <mergeCell ref="A222:H222"/>
    <mergeCell ref="A231:H231"/>
    <mergeCell ref="A240:H240"/>
    <mergeCell ref="A594:H594"/>
    <mergeCell ref="A636:H636"/>
    <mergeCell ref="A259:H259"/>
    <mergeCell ref="A12:F12"/>
    <mergeCell ref="A264:H264"/>
    <mergeCell ref="A316:H316"/>
    <mergeCell ref="A511:H511"/>
    <mergeCell ref="A512:H512"/>
    <mergeCell ref="A513:H513"/>
    <mergeCell ref="A37:H37"/>
    <mergeCell ref="A39:H39"/>
    <mergeCell ref="A49:H49"/>
    <mergeCell ref="A51:H51"/>
    <mergeCell ref="E3:F3"/>
    <mergeCell ref="D4:F4"/>
    <mergeCell ref="D5:F5"/>
    <mergeCell ref="E6:F6"/>
    <mergeCell ref="E7:F7"/>
    <mergeCell ref="A11:F11"/>
    <mergeCell ref="A13:A14"/>
    <mergeCell ref="C13:C14"/>
    <mergeCell ref="A728:H728"/>
    <mergeCell ref="A730:H730"/>
    <mergeCell ref="A736:H736"/>
    <mergeCell ref="A737:H737"/>
    <mergeCell ref="A721:H721"/>
    <mergeCell ref="A724:H724"/>
    <mergeCell ref="D13:D14"/>
    <mergeCell ref="A217:H217"/>
  </mergeCells>
  <printOptions/>
  <pageMargins left="0.7086614173228347" right="0.5118110236220472" top="0.5511811023622047" bottom="0.5511811023622047" header="0.7086614173228347" footer="0.31496062992125984"/>
  <pageSetup horizontalDpi="600" verticalDpi="600" orientation="portrait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E1391"/>
  <sheetViews>
    <sheetView zoomScale="59" zoomScaleNormal="59" zoomScalePageLayoutView="0" workbookViewId="0" topLeftCell="A1367">
      <selection activeCell="O1373" sqref="O1373"/>
    </sheetView>
  </sheetViews>
  <sheetFormatPr defaultColWidth="8.875" defaultRowHeight="12.75"/>
  <cols>
    <col min="1" max="1" width="8.875" style="1" customWidth="1"/>
    <col min="2" max="2" width="68.75390625" style="2" customWidth="1"/>
    <col min="3" max="3" width="31.00390625" style="1" customWidth="1"/>
    <col min="4" max="4" width="34.125" style="1" customWidth="1"/>
    <col min="5" max="16384" width="8.875" style="1" customWidth="1"/>
  </cols>
  <sheetData>
    <row r="2" ht="21.75" customHeight="1"/>
    <row r="3" spans="3:4" ht="20.25">
      <c r="C3" s="215" t="s">
        <v>0</v>
      </c>
      <c r="D3" s="215"/>
    </row>
    <row r="4" spans="3:4" ht="20.25">
      <c r="C4" s="215" t="s">
        <v>1</v>
      </c>
      <c r="D4" s="215"/>
    </row>
    <row r="5" spans="2:4" ht="18.75" customHeight="1">
      <c r="B5" s="215" t="s">
        <v>2</v>
      </c>
      <c r="C5" s="215"/>
      <c r="D5" s="215"/>
    </row>
    <row r="6" spans="3:4" ht="52.5" customHeight="1">
      <c r="C6" s="215" t="s">
        <v>3</v>
      </c>
      <c r="D6" s="215"/>
    </row>
    <row r="7" spans="3:4" ht="20.25">
      <c r="C7" s="216" t="s">
        <v>1014</v>
      </c>
      <c r="D7" s="216"/>
    </row>
    <row r="10" ht="15.75" hidden="1">
      <c r="D10" s="4"/>
    </row>
    <row r="11" spans="1:4" ht="27.75" customHeight="1">
      <c r="A11" s="217" t="s">
        <v>4</v>
      </c>
      <c r="B11" s="217"/>
      <c r="C11" s="217"/>
      <c r="D11" s="217"/>
    </row>
    <row r="12" spans="1:4" s="5" customFormat="1" ht="27.75" customHeight="1" thickBot="1">
      <c r="A12" s="218" t="s">
        <v>5</v>
      </c>
      <c r="B12" s="218"/>
      <c r="C12" s="218"/>
      <c r="D12" s="218"/>
    </row>
    <row r="13" spans="1:4" s="6" customFormat="1" ht="27" customHeight="1">
      <c r="A13" s="306" t="s">
        <v>6</v>
      </c>
      <c r="B13" s="308" t="s">
        <v>7</v>
      </c>
      <c r="C13" s="295" t="s">
        <v>8</v>
      </c>
      <c r="D13" s="61" t="s">
        <v>9</v>
      </c>
    </row>
    <row r="14" spans="1:4" s="6" customFormat="1" ht="58.5" customHeight="1" thickBot="1">
      <c r="A14" s="307"/>
      <c r="B14" s="309"/>
      <c r="C14" s="296"/>
      <c r="D14" s="67" t="s">
        <v>644</v>
      </c>
    </row>
    <row r="15" spans="1:4" s="7" customFormat="1" ht="21" customHeight="1">
      <c r="A15" s="297" t="s">
        <v>494</v>
      </c>
      <c r="B15" s="298"/>
      <c r="C15" s="298"/>
      <c r="D15" s="299"/>
    </row>
    <row r="16" spans="1:4" s="12" customFormat="1" ht="21.75" customHeight="1">
      <c r="A16" s="40">
        <v>1</v>
      </c>
      <c r="B16" s="8" t="s">
        <v>497</v>
      </c>
      <c r="C16" s="9" t="s">
        <v>10</v>
      </c>
      <c r="D16" s="41">
        <v>7500</v>
      </c>
    </row>
    <row r="17" spans="1:4" s="12" customFormat="1" ht="21.75" customHeight="1">
      <c r="A17" s="40">
        <v>2</v>
      </c>
      <c r="B17" s="8" t="s">
        <v>498</v>
      </c>
      <c r="C17" s="9" t="s">
        <v>10</v>
      </c>
      <c r="D17" s="41">
        <v>6000</v>
      </c>
    </row>
    <row r="18" spans="1:4" s="12" customFormat="1" ht="21.75" customHeight="1">
      <c r="A18" s="40">
        <v>3</v>
      </c>
      <c r="B18" s="8" t="s">
        <v>499</v>
      </c>
      <c r="C18" s="9" t="s">
        <v>10</v>
      </c>
      <c r="D18" s="41">
        <v>5000</v>
      </c>
    </row>
    <row r="19" spans="1:4" s="12" customFormat="1" ht="21.75" customHeight="1">
      <c r="A19" s="40">
        <v>4</v>
      </c>
      <c r="B19" s="8" t="s">
        <v>495</v>
      </c>
      <c r="C19" s="9" t="s">
        <v>10</v>
      </c>
      <c r="D19" s="41">
        <v>4700</v>
      </c>
    </row>
    <row r="20" spans="1:4" s="12" customFormat="1" ht="21.75" customHeight="1">
      <c r="A20" s="40">
        <v>5</v>
      </c>
      <c r="B20" s="8" t="s">
        <v>1308</v>
      </c>
      <c r="C20" s="9" t="s">
        <v>10</v>
      </c>
      <c r="D20" s="41">
        <v>3500</v>
      </c>
    </row>
    <row r="21" spans="1:4" s="12" customFormat="1" ht="21.75" customHeight="1">
      <c r="A21" s="40">
        <v>6</v>
      </c>
      <c r="B21" s="8" t="s">
        <v>1306</v>
      </c>
      <c r="C21" s="9" t="s">
        <v>10</v>
      </c>
      <c r="D21" s="41">
        <v>3200</v>
      </c>
    </row>
    <row r="22" spans="1:4" s="12" customFormat="1" ht="21.75" customHeight="1">
      <c r="A22" s="40">
        <v>7</v>
      </c>
      <c r="B22" s="8" t="s">
        <v>500</v>
      </c>
      <c r="C22" s="9" t="s">
        <v>10</v>
      </c>
      <c r="D22" s="41">
        <v>4800</v>
      </c>
    </row>
    <row r="23" spans="1:4" s="12" customFormat="1" ht="21.75" customHeight="1">
      <c r="A23" s="40">
        <v>8</v>
      </c>
      <c r="B23" s="8" t="s">
        <v>501</v>
      </c>
      <c r="C23" s="9" t="s">
        <v>10</v>
      </c>
      <c r="D23" s="41">
        <v>3900</v>
      </c>
    </row>
    <row r="24" spans="1:4" s="12" customFormat="1" ht="21.75" customHeight="1">
      <c r="A24" s="40">
        <v>9</v>
      </c>
      <c r="B24" s="8" t="s">
        <v>502</v>
      </c>
      <c r="C24" s="9" t="s">
        <v>10</v>
      </c>
      <c r="D24" s="41">
        <v>3300</v>
      </c>
    </row>
    <row r="25" spans="1:4" s="12" customFormat="1" ht="21.75" customHeight="1">
      <c r="A25" s="40" t="s">
        <v>1312</v>
      </c>
      <c r="B25" s="8" t="s">
        <v>496</v>
      </c>
      <c r="C25" s="9" t="s">
        <v>10</v>
      </c>
      <c r="D25" s="41">
        <v>3100</v>
      </c>
    </row>
    <row r="26" spans="1:4" s="12" customFormat="1" ht="21.75" customHeight="1">
      <c r="A26" s="40" t="s">
        <v>1313</v>
      </c>
      <c r="B26" s="8" t="s">
        <v>1309</v>
      </c>
      <c r="C26" s="9" t="s">
        <v>10</v>
      </c>
      <c r="D26" s="41">
        <v>2500</v>
      </c>
    </row>
    <row r="27" spans="1:4" s="12" customFormat="1" ht="21.75" customHeight="1">
      <c r="A27" s="40" t="s">
        <v>1314</v>
      </c>
      <c r="B27" s="8" t="s">
        <v>1307</v>
      </c>
      <c r="C27" s="9" t="s">
        <v>10</v>
      </c>
      <c r="D27" s="41">
        <v>2300</v>
      </c>
    </row>
    <row r="28" spans="1:4" s="12" customFormat="1" ht="30" customHeight="1">
      <c r="A28" s="115" t="s">
        <v>1315</v>
      </c>
      <c r="B28" s="8" t="s">
        <v>1310</v>
      </c>
      <c r="C28" s="9" t="s">
        <v>10</v>
      </c>
      <c r="D28" s="53">
        <v>7000</v>
      </c>
    </row>
    <row r="29" spans="1:4" s="12" customFormat="1" ht="34.5" customHeight="1">
      <c r="A29" s="115" t="s">
        <v>1316</v>
      </c>
      <c r="B29" s="8" t="s">
        <v>1311</v>
      </c>
      <c r="C29" s="9" t="s">
        <v>10</v>
      </c>
      <c r="D29" s="53">
        <v>4000</v>
      </c>
    </row>
    <row r="30" spans="1:4" s="12" customFormat="1" ht="26.25" customHeight="1">
      <c r="A30" s="280" t="s">
        <v>572</v>
      </c>
      <c r="B30" s="281"/>
      <c r="C30" s="281"/>
      <c r="D30" s="282"/>
    </row>
    <row r="31" spans="1:4" s="12" customFormat="1" ht="26.25" customHeight="1">
      <c r="A31" s="300" t="s">
        <v>11</v>
      </c>
      <c r="B31" s="301"/>
      <c r="C31" s="301"/>
      <c r="D31" s="302"/>
    </row>
    <row r="32" spans="1:4" s="12" customFormat="1" ht="29.25" customHeight="1">
      <c r="A32" s="60">
        <v>10</v>
      </c>
      <c r="B32" s="39" t="s">
        <v>1063</v>
      </c>
      <c r="C32" s="56" t="s">
        <v>1064</v>
      </c>
      <c r="D32" s="41">
        <v>4000</v>
      </c>
    </row>
    <row r="33" spans="1:4" s="5" customFormat="1" ht="26.25" customHeight="1">
      <c r="A33" s="40">
        <v>11</v>
      </c>
      <c r="B33" s="8" t="s">
        <v>13</v>
      </c>
      <c r="C33" s="9" t="s">
        <v>12</v>
      </c>
      <c r="D33" s="41">
        <v>600</v>
      </c>
    </row>
    <row r="34" spans="1:4" s="14" customFormat="1" ht="28.5" customHeight="1">
      <c r="A34" s="60">
        <v>12</v>
      </c>
      <c r="B34" s="8" t="s">
        <v>1020</v>
      </c>
      <c r="C34" s="9" t="s">
        <v>10</v>
      </c>
      <c r="D34" s="41">
        <v>7600</v>
      </c>
    </row>
    <row r="35" spans="1:4" s="13" customFormat="1" ht="21" customHeight="1">
      <c r="A35" s="40">
        <v>13</v>
      </c>
      <c r="B35" s="8" t="s">
        <v>14</v>
      </c>
      <c r="C35" s="9" t="s">
        <v>10</v>
      </c>
      <c r="D35" s="41">
        <v>7600</v>
      </c>
    </row>
    <row r="36" spans="1:4" s="13" customFormat="1" ht="21" customHeight="1">
      <c r="A36" s="60">
        <v>14</v>
      </c>
      <c r="B36" s="8" t="s">
        <v>15</v>
      </c>
      <c r="C36" s="9" t="s">
        <v>10</v>
      </c>
      <c r="D36" s="41">
        <v>7600</v>
      </c>
    </row>
    <row r="37" spans="1:4" s="13" customFormat="1" ht="29.25" customHeight="1">
      <c r="A37" s="277" t="s">
        <v>16</v>
      </c>
      <c r="B37" s="278"/>
      <c r="C37" s="278"/>
      <c r="D37" s="279"/>
    </row>
    <row r="38" spans="1:4" s="13" customFormat="1" ht="27" customHeight="1">
      <c r="A38" s="40">
        <v>15</v>
      </c>
      <c r="B38" s="8" t="s">
        <v>17</v>
      </c>
      <c r="C38" s="9" t="s">
        <v>20</v>
      </c>
      <c r="D38" s="53">
        <v>2500</v>
      </c>
    </row>
    <row r="39" spans="1:4" s="14" customFormat="1" ht="21" customHeight="1">
      <c r="A39" s="277" t="s">
        <v>18</v>
      </c>
      <c r="B39" s="278"/>
      <c r="C39" s="278"/>
      <c r="D39" s="279"/>
    </row>
    <row r="40" spans="1:4" s="13" customFormat="1" ht="24.75" customHeight="1">
      <c r="A40" s="40">
        <v>16</v>
      </c>
      <c r="B40" s="8" t="s">
        <v>19</v>
      </c>
      <c r="C40" s="9" t="s">
        <v>20</v>
      </c>
      <c r="D40" s="53">
        <v>1200</v>
      </c>
    </row>
    <row r="41" spans="1:4" s="14" customFormat="1" ht="27.75" customHeight="1">
      <c r="A41" s="40">
        <v>17</v>
      </c>
      <c r="B41" s="8" t="s">
        <v>21</v>
      </c>
      <c r="C41" s="9" t="s">
        <v>20</v>
      </c>
      <c r="D41" s="53">
        <v>1200</v>
      </c>
    </row>
    <row r="42" spans="1:4" s="17" customFormat="1" ht="27" customHeight="1">
      <c r="A42" s="40">
        <v>18</v>
      </c>
      <c r="B42" s="8" t="s">
        <v>22</v>
      </c>
      <c r="C42" s="9" t="s">
        <v>20</v>
      </c>
      <c r="D42" s="53">
        <v>1200</v>
      </c>
    </row>
    <row r="43" spans="1:4" s="17" customFormat="1" ht="24.75" customHeight="1">
      <c r="A43" s="40">
        <v>19</v>
      </c>
      <c r="B43" s="8" t="s">
        <v>23</v>
      </c>
      <c r="C43" s="9" t="s">
        <v>20</v>
      </c>
      <c r="D43" s="53">
        <v>1600</v>
      </c>
    </row>
    <row r="44" spans="1:4" s="17" customFormat="1" ht="26.25" customHeight="1">
      <c r="A44" s="40">
        <v>20</v>
      </c>
      <c r="B44" s="8" t="s">
        <v>24</v>
      </c>
      <c r="C44" s="9" t="s">
        <v>20</v>
      </c>
      <c r="D44" s="53">
        <v>1500</v>
      </c>
    </row>
    <row r="45" spans="1:4" s="17" customFormat="1" ht="27" customHeight="1">
      <c r="A45" s="40">
        <v>21</v>
      </c>
      <c r="B45" s="8" t="s">
        <v>25</v>
      </c>
      <c r="C45" s="9" t="s">
        <v>20</v>
      </c>
      <c r="D45" s="53">
        <v>1100</v>
      </c>
    </row>
    <row r="46" spans="1:4" s="17" customFormat="1" ht="36.75" customHeight="1">
      <c r="A46" s="40">
        <v>22</v>
      </c>
      <c r="B46" s="8" t="s">
        <v>26</v>
      </c>
      <c r="C46" s="9" t="s">
        <v>20</v>
      </c>
      <c r="D46" s="53">
        <v>1200</v>
      </c>
    </row>
    <row r="47" spans="1:4" s="17" customFormat="1" ht="21" customHeight="1">
      <c r="A47" s="40">
        <v>23</v>
      </c>
      <c r="B47" s="8" t="s">
        <v>27</v>
      </c>
      <c r="C47" s="9" t="s">
        <v>20</v>
      </c>
      <c r="D47" s="53">
        <v>1000</v>
      </c>
    </row>
    <row r="48" spans="1:4" s="17" customFormat="1" ht="25.5" customHeight="1">
      <c r="A48" s="40">
        <v>24</v>
      </c>
      <c r="B48" s="8" t="s">
        <v>943</v>
      </c>
      <c r="C48" s="9" t="s">
        <v>20</v>
      </c>
      <c r="D48" s="53">
        <v>5000</v>
      </c>
    </row>
    <row r="49" spans="1:4" s="17" customFormat="1" ht="21.75" customHeight="1">
      <c r="A49" s="277" t="s">
        <v>944</v>
      </c>
      <c r="B49" s="278"/>
      <c r="C49" s="278"/>
      <c r="D49" s="279"/>
    </row>
    <row r="50" spans="1:4" s="14" customFormat="1" ht="27.75" customHeight="1">
      <c r="A50" s="40">
        <v>25</v>
      </c>
      <c r="B50" s="8" t="s">
        <v>945</v>
      </c>
      <c r="C50" s="11" t="s">
        <v>20</v>
      </c>
      <c r="D50" s="41">
        <v>2900</v>
      </c>
    </row>
    <row r="51" spans="1:4" s="16" customFormat="1" ht="21" customHeight="1">
      <c r="A51" s="277" t="s">
        <v>28</v>
      </c>
      <c r="B51" s="278"/>
      <c r="C51" s="278"/>
      <c r="D51" s="279"/>
    </row>
    <row r="52" spans="1:4" s="16" customFormat="1" ht="21" customHeight="1">
      <c r="A52" s="42">
        <v>26</v>
      </c>
      <c r="B52" s="18" t="s">
        <v>29</v>
      </c>
      <c r="C52" s="19" t="s">
        <v>20</v>
      </c>
      <c r="D52" s="53">
        <v>3500</v>
      </c>
    </row>
    <row r="53" spans="1:4" s="16" customFormat="1" ht="21" customHeight="1">
      <c r="A53" s="42">
        <v>27</v>
      </c>
      <c r="B53" s="18" t="s">
        <v>30</v>
      </c>
      <c r="C53" s="19" t="s">
        <v>20</v>
      </c>
      <c r="D53" s="53">
        <v>4200</v>
      </c>
    </row>
    <row r="54" spans="1:4" s="16" customFormat="1" ht="21" customHeight="1">
      <c r="A54" s="42">
        <v>28</v>
      </c>
      <c r="B54" s="18" t="s">
        <v>31</v>
      </c>
      <c r="C54" s="19" t="s">
        <v>20</v>
      </c>
      <c r="D54" s="53">
        <v>4300</v>
      </c>
    </row>
    <row r="55" spans="1:4" s="16" customFormat="1" ht="21" customHeight="1">
      <c r="A55" s="42">
        <v>29</v>
      </c>
      <c r="B55" s="18" t="s">
        <v>32</v>
      </c>
      <c r="C55" s="19" t="s">
        <v>20</v>
      </c>
      <c r="D55" s="53">
        <v>7600</v>
      </c>
    </row>
    <row r="56" spans="1:4" s="14" customFormat="1" ht="21" customHeight="1">
      <c r="A56" s="42">
        <v>30</v>
      </c>
      <c r="B56" s="18" t="s">
        <v>33</v>
      </c>
      <c r="C56" s="19" t="s">
        <v>20</v>
      </c>
      <c r="D56" s="53">
        <v>8200</v>
      </c>
    </row>
    <row r="57" spans="1:4" s="16" customFormat="1" ht="21" customHeight="1">
      <c r="A57" s="277" t="s">
        <v>34</v>
      </c>
      <c r="B57" s="278"/>
      <c r="C57" s="278"/>
      <c r="D57" s="279"/>
    </row>
    <row r="58" spans="1:4" s="16" customFormat="1" ht="21" customHeight="1">
      <c r="A58" s="42">
        <v>31</v>
      </c>
      <c r="B58" s="8" t="s">
        <v>975</v>
      </c>
      <c r="C58" s="19" t="s">
        <v>20</v>
      </c>
      <c r="D58" s="53">
        <v>5000</v>
      </c>
    </row>
    <row r="59" spans="1:4" s="16" customFormat="1" ht="21" customHeight="1">
      <c r="A59" s="42">
        <v>32</v>
      </c>
      <c r="B59" s="8" t="s">
        <v>976</v>
      </c>
      <c r="C59" s="19" t="s">
        <v>20</v>
      </c>
      <c r="D59" s="53">
        <v>3000</v>
      </c>
    </row>
    <row r="60" spans="1:4" s="16" customFormat="1" ht="21" customHeight="1">
      <c r="A60" s="42">
        <v>33</v>
      </c>
      <c r="B60" s="8" t="s">
        <v>585</v>
      </c>
      <c r="C60" s="19" t="s">
        <v>20</v>
      </c>
      <c r="D60" s="53">
        <v>2200</v>
      </c>
    </row>
    <row r="61" spans="1:4" s="16" customFormat="1" ht="26.25" customHeight="1">
      <c r="A61" s="42">
        <v>34</v>
      </c>
      <c r="B61" s="8" t="s">
        <v>586</v>
      </c>
      <c r="C61" s="19" t="s">
        <v>20</v>
      </c>
      <c r="D61" s="53">
        <v>700.4328708392216</v>
      </c>
    </row>
    <row r="62" spans="1:4" s="16" customFormat="1" ht="27" customHeight="1">
      <c r="A62" s="42">
        <v>35</v>
      </c>
      <c r="B62" s="8" t="s">
        <v>36</v>
      </c>
      <c r="C62" s="19" t="s">
        <v>20</v>
      </c>
      <c r="D62" s="53">
        <v>600</v>
      </c>
    </row>
    <row r="63" spans="1:4" s="16" customFormat="1" ht="20.25" customHeight="1">
      <c r="A63" s="42">
        <v>36</v>
      </c>
      <c r="B63" s="8" t="s">
        <v>37</v>
      </c>
      <c r="C63" s="19" t="s">
        <v>20</v>
      </c>
      <c r="D63" s="53">
        <v>800</v>
      </c>
    </row>
    <row r="64" spans="1:4" s="16" customFormat="1" ht="21" customHeight="1">
      <c r="A64" s="42">
        <v>37</v>
      </c>
      <c r="B64" s="8" t="s">
        <v>38</v>
      </c>
      <c r="C64" s="19" t="s">
        <v>20</v>
      </c>
      <c r="D64" s="53">
        <v>600</v>
      </c>
    </row>
    <row r="65" spans="1:4" s="16" customFormat="1" ht="24" customHeight="1">
      <c r="A65" s="42">
        <v>38</v>
      </c>
      <c r="B65" s="8" t="s">
        <v>41</v>
      </c>
      <c r="C65" s="19" t="s">
        <v>20</v>
      </c>
      <c r="D65" s="53">
        <v>3900</v>
      </c>
    </row>
    <row r="66" spans="1:4" s="16" customFormat="1" ht="22.5" customHeight="1">
      <c r="A66" s="42">
        <v>39</v>
      </c>
      <c r="B66" s="8" t="s">
        <v>42</v>
      </c>
      <c r="C66" s="19" t="s">
        <v>20</v>
      </c>
      <c r="D66" s="53">
        <v>600</v>
      </c>
    </row>
    <row r="67" spans="1:4" s="16" customFormat="1" ht="21" customHeight="1">
      <c r="A67" s="42">
        <v>40</v>
      </c>
      <c r="B67" s="8" t="s">
        <v>43</v>
      </c>
      <c r="C67" s="19" t="s">
        <v>20</v>
      </c>
      <c r="D67" s="53">
        <v>600</v>
      </c>
    </row>
    <row r="68" spans="1:4" s="16" customFormat="1" ht="21" customHeight="1">
      <c r="A68" s="42">
        <v>41</v>
      </c>
      <c r="B68" s="8" t="s">
        <v>977</v>
      </c>
      <c r="C68" s="19" t="s">
        <v>20</v>
      </c>
      <c r="D68" s="53">
        <v>2200</v>
      </c>
    </row>
    <row r="69" spans="1:4" s="16" customFormat="1" ht="21" customHeight="1">
      <c r="A69" s="42">
        <v>42</v>
      </c>
      <c r="B69" s="8" t="s">
        <v>978</v>
      </c>
      <c r="C69" s="19" t="s">
        <v>20</v>
      </c>
      <c r="D69" s="53">
        <v>2200</v>
      </c>
    </row>
    <row r="70" spans="1:4" s="16" customFormat="1" ht="21" customHeight="1">
      <c r="A70" s="42">
        <v>43</v>
      </c>
      <c r="B70" s="8" t="s">
        <v>44</v>
      </c>
      <c r="C70" s="19" t="s">
        <v>20</v>
      </c>
      <c r="D70" s="53">
        <v>600</v>
      </c>
    </row>
    <row r="71" spans="1:4" s="16" customFormat="1" ht="21" customHeight="1">
      <c r="A71" s="42">
        <v>44</v>
      </c>
      <c r="B71" s="8" t="s">
        <v>45</v>
      </c>
      <c r="C71" s="19" t="s">
        <v>20</v>
      </c>
      <c r="D71" s="53">
        <v>1500</v>
      </c>
    </row>
    <row r="72" spans="1:4" s="16" customFormat="1" ht="21" customHeight="1">
      <c r="A72" s="42">
        <v>45</v>
      </c>
      <c r="B72" s="8" t="s">
        <v>46</v>
      </c>
      <c r="C72" s="19" t="s">
        <v>20</v>
      </c>
      <c r="D72" s="53">
        <v>1200</v>
      </c>
    </row>
    <row r="73" spans="1:4" s="16" customFormat="1" ht="21" customHeight="1">
      <c r="A73" s="42">
        <v>46</v>
      </c>
      <c r="B73" s="8" t="s">
        <v>47</v>
      </c>
      <c r="C73" s="19" t="s">
        <v>20</v>
      </c>
      <c r="D73" s="53">
        <v>1300</v>
      </c>
    </row>
    <row r="74" spans="1:4" s="16" customFormat="1" ht="21" customHeight="1">
      <c r="A74" s="42">
        <v>47</v>
      </c>
      <c r="B74" s="8" t="s">
        <v>48</v>
      </c>
      <c r="C74" s="19" t="s">
        <v>20</v>
      </c>
      <c r="D74" s="53">
        <v>1100</v>
      </c>
    </row>
    <row r="75" spans="1:4" s="14" customFormat="1" ht="21" customHeight="1">
      <c r="A75" s="42">
        <v>48</v>
      </c>
      <c r="B75" s="8" t="s">
        <v>49</v>
      </c>
      <c r="C75" s="19" t="s">
        <v>20</v>
      </c>
      <c r="D75" s="53">
        <v>1600</v>
      </c>
    </row>
    <row r="76" spans="1:4" s="13" customFormat="1" ht="21" customHeight="1">
      <c r="A76" s="42">
        <v>49</v>
      </c>
      <c r="B76" s="8" t="s">
        <v>50</v>
      </c>
      <c r="C76" s="19" t="s">
        <v>20</v>
      </c>
      <c r="D76" s="53">
        <v>1600</v>
      </c>
    </row>
    <row r="77" spans="1:4" s="13" customFormat="1" ht="40.5" customHeight="1">
      <c r="A77" s="42">
        <v>50</v>
      </c>
      <c r="B77" s="8" t="s">
        <v>51</v>
      </c>
      <c r="C77" s="19" t="s">
        <v>20</v>
      </c>
      <c r="D77" s="53">
        <v>1500</v>
      </c>
    </row>
    <row r="78" spans="1:4" s="13" customFormat="1" ht="25.5" customHeight="1">
      <c r="A78" s="42">
        <v>51</v>
      </c>
      <c r="B78" s="8" t="s">
        <v>52</v>
      </c>
      <c r="C78" s="19" t="s">
        <v>20</v>
      </c>
      <c r="D78" s="53">
        <v>4500</v>
      </c>
    </row>
    <row r="79" spans="1:4" s="13" customFormat="1" ht="23.25" customHeight="1">
      <c r="A79" s="277" t="s">
        <v>53</v>
      </c>
      <c r="B79" s="278"/>
      <c r="C79" s="278"/>
      <c r="D79" s="279"/>
    </row>
    <row r="80" spans="1:4" s="13" customFormat="1" ht="28.5" customHeight="1">
      <c r="A80" s="40">
        <v>52</v>
      </c>
      <c r="B80" s="8" t="s">
        <v>41</v>
      </c>
      <c r="C80" s="9" t="s">
        <v>20</v>
      </c>
      <c r="D80" s="41">
        <v>3900</v>
      </c>
    </row>
    <row r="81" spans="1:4" s="13" customFormat="1" ht="40.5" customHeight="1">
      <c r="A81" s="40">
        <v>53</v>
      </c>
      <c r="B81" s="8" t="s">
        <v>54</v>
      </c>
      <c r="C81" s="11" t="s">
        <v>35</v>
      </c>
      <c r="D81" s="41">
        <v>10000</v>
      </c>
    </row>
    <row r="82" spans="1:4" s="13" customFormat="1" ht="32.25" customHeight="1">
      <c r="A82" s="40">
        <v>54</v>
      </c>
      <c r="B82" s="8" t="s">
        <v>587</v>
      </c>
      <c r="C82" s="11" t="s">
        <v>35</v>
      </c>
      <c r="D82" s="41">
        <v>10500</v>
      </c>
    </row>
    <row r="83" spans="1:4" s="13" customFormat="1" ht="38.25" customHeight="1">
      <c r="A83" s="40">
        <v>55</v>
      </c>
      <c r="B83" s="8" t="s">
        <v>588</v>
      </c>
      <c r="C83" s="11" t="s">
        <v>35</v>
      </c>
      <c r="D83" s="41">
        <v>10500</v>
      </c>
    </row>
    <row r="84" spans="1:4" s="13" customFormat="1" ht="21" customHeight="1">
      <c r="A84" s="40">
        <v>56</v>
      </c>
      <c r="B84" s="8" t="s">
        <v>589</v>
      </c>
      <c r="C84" s="11" t="s">
        <v>35</v>
      </c>
      <c r="D84" s="41">
        <v>10500</v>
      </c>
    </row>
    <row r="85" spans="1:4" s="13" customFormat="1" ht="34.5" customHeight="1">
      <c r="A85" s="40">
        <v>57</v>
      </c>
      <c r="B85" s="8" t="s">
        <v>590</v>
      </c>
      <c r="C85" s="11" t="s">
        <v>35</v>
      </c>
      <c r="D85" s="41">
        <v>10500</v>
      </c>
    </row>
    <row r="86" spans="1:4" s="13" customFormat="1" ht="35.25" customHeight="1">
      <c r="A86" s="40">
        <v>58</v>
      </c>
      <c r="B86" s="8" t="s">
        <v>591</v>
      </c>
      <c r="C86" s="11" t="s">
        <v>35</v>
      </c>
      <c r="D86" s="41">
        <v>10500</v>
      </c>
    </row>
    <row r="87" spans="1:4" s="13" customFormat="1" ht="35.25" customHeight="1">
      <c r="A87" s="40">
        <v>59</v>
      </c>
      <c r="B87" s="8" t="s">
        <v>592</v>
      </c>
      <c r="C87" s="11" t="s">
        <v>35</v>
      </c>
      <c r="D87" s="41">
        <v>10500</v>
      </c>
    </row>
    <row r="88" spans="1:4" s="13" customFormat="1" ht="25.5" customHeight="1">
      <c r="A88" s="40">
        <v>60</v>
      </c>
      <c r="B88" s="8" t="s">
        <v>593</v>
      </c>
      <c r="C88" s="11" t="s">
        <v>35</v>
      </c>
      <c r="D88" s="41">
        <v>10500</v>
      </c>
    </row>
    <row r="89" spans="1:4" s="13" customFormat="1" ht="33.75" customHeight="1">
      <c r="A89" s="40">
        <v>61</v>
      </c>
      <c r="B89" s="8" t="s">
        <v>594</v>
      </c>
      <c r="C89" s="11" t="s">
        <v>35</v>
      </c>
      <c r="D89" s="41">
        <v>10500</v>
      </c>
    </row>
    <row r="90" spans="1:4" s="13" customFormat="1" ht="29.25" customHeight="1">
      <c r="A90" s="40">
        <v>62</v>
      </c>
      <c r="B90" s="8" t="s">
        <v>595</v>
      </c>
      <c r="C90" s="11" t="s">
        <v>20</v>
      </c>
      <c r="D90" s="41">
        <v>5000</v>
      </c>
    </row>
    <row r="91" spans="1:4" s="13" customFormat="1" ht="27.75" customHeight="1">
      <c r="A91" s="40">
        <v>63</v>
      </c>
      <c r="B91" s="8" t="s">
        <v>55</v>
      </c>
      <c r="C91" s="11" t="s">
        <v>20</v>
      </c>
      <c r="D91" s="41">
        <v>2000</v>
      </c>
    </row>
    <row r="92" spans="1:4" s="13" customFormat="1" ht="31.5" customHeight="1">
      <c r="A92" s="40">
        <v>64</v>
      </c>
      <c r="B92" s="8" t="s">
        <v>56</v>
      </c>
      <c r="C92" s="11" t="s">
        <v>35</v>
      </c>
      <c r="D92" s="41">
        <v>10500</v>
      </c>
    </row>
    <row r="93" spans="1:4" s="13" customFormat="1" ht="24" customHeight="1">
      <c r="A93" s="40">
        <v>65</v>
      </c>
      <c r="B93" s="8" t="s">
        <v>596</v>
      </c>
      <c r="C93" s="9" t="s">
        <v>35</v>
      </c>
      <c r="D93" s="41">
        <v>10000</v>
      </c>
    </row>
    <row r="94" spans="1:4" s="14" customFormat="1" ht="39.75" customHeight="1">
      <c r="A94" s="40">
        <v>66</v>
      </c>
      <c r="B94" s="8" t="s">
        <v>57</v>
      </c>
      <c r="C94" s="9" t="s">
        <v>35</v>
      </c>
      <c r="D94" s="41">
        <v>10000</v>
      </c>
    </row>
    <row r="95" spans="1:4" s="13" customFormat="1" ht="39" customHeight="1">
      <c r="A95" s="40">
        <v>67</v>
      </c>
      <c r="B95" s="8" t="s">
        <v>597</v>
      </c>
      <c r="C95" s="9" t="s">
        <v>20</v>
      </c>
      <c r="D95" s="41">
        <v>8000</v>
      </c>
    </row>
    <row r="96" spans="1:4" s="13" customFormat="1" ht="36" customHeight="1">
      <c r="A96" s="40">
        <v>68</v>
      </c>
      <c r="B96" s="8" t="s">
        <v>598</v>
      </c>
      <c r="C96" s="9" t="s">
        <v>35</v>
      </c>
      <c r="D96" s="41">
        <v>10000</v>
      </c>
    </row>
    <row r="97" spans="1:4" s="13" customFormat="1" ht="30.75" customHeight="1">
      <c r="A97" s="40">
        <v>69</v>
      </c>
      <c r="B97" s="8" t="s">
        <v>52</v>
      </c>
      <c r="C97" s="11" t="s">
        <v>20</v>
      </c>
      <c r="D97" s="41">
        <v>4500</v>
      </c>
    </row>
    <row r="98" spans="1:4" s="13" customFormat="1" ht="24" customHeight="1">
      <c r="A98" s="277" t="s">
        <v>58</v>
      </c>
      <c r="B98" s="278"/>
      <c r="C98" s="278"/>
      <c r="D98" s="279"/>
    </row>
    <row r="99" spans="1:4" s="13" customFormat="1" ht="38.25" customHeight="1">
      <c r="A99" s="40">
        <v>70</v>
      </c>
      <c r="B99" s="22" t="s">
        <v>59</v>
      </c>
      <c r="C99" s="11" t="s">
        <v>20</v>
      </c>
      <c r="D99" s="41">
        <v>4500</v>
      </c>
    </row>
    <row r="100" spans="1:4" s="14" customFormat="1" ht="38.25" customHeight="1">
      <c r="A100" s="40">
        <v>71</v>
      </c>
      <c r="B100" s="22" t="s">
        <v>60</v>
      </c>
      <c r="C100" s="11" t="s">
        <v>20</v>
      </c>
      <c r="D100" s="41">
        <v>5500</v>
      </c>
    </row>
    <row r="101" spans="1:4" s="23" customFormat="1" ht="21" customHeight="1">
      <c r="A101" s="40">
        <v>72</v>
      </c>
      <c r="B101" s="22" t="s">
        <v>61</v>
      </c>
      <c r="C101" s="11" t="s">
        <v>20</v>
      </c>
      <c r="D101" s="41">
        <v>13000</v>
      </c>
    </row>
    <row r="102" spans="1:4" s="14" customFormat="1" ht="21" customHeight="1">
      <c r="A102" s="40">
        <v>73</v>
      </c>
      <c r="B102" s="22" t="s">
        <v>62</v>
      </c>
      <c r="C102" s="11" t="s">
        <v>20</v>
      </c>
      <c r="D102" s="41">
        <v>6000</v>
      </c>
    </row>
    <row r="103" spans="1:4" s="13" customFormat="1" ht="21.75" customHeight="1">
      <c r="A103" s="40">
        <v>74</v>
      </c>
      <c r="B103" s="22" t="s">
        <v>63</v>
      </c>
      <c r="C103" s="11" t="s">
        <v>20</v>
      </c>
      <c r="D103" s="41">
        <v>2500</v>
      </c>
    </row>
    <row r="104" spans="1:4" s="13" customFormat="1" ht="21" customHeight="1">
      <c r="A104" s="277" t="s">
        <v>64</v>
      </c>
      <c r="B104" s="278"/>
      <c r="C104" s="278"/>
      <c r="D104" s="279"/>
    </row>
    <row r="105" spans="1:4" s="13" customFormat="1" ht="21" customHeight="1">
      <c r="A105" s="40">
        <v>75</v>
      </c>
      <c r="B105" s="8" t="s">
        <v>65</v>
      </c>
      <c r="C105" s="11" t="s">
        <v>20</v>
      </c>
      <c r="D105" s="41">
        <v>6500</v>
      </c>
    </row>
    <row r="106" spans="1:4" s="13" customFormat="1" ht="21" customHeight="1">
      <c r="A106" s="40">
        <v>76</v>
      </c>
      <c r="B106" s="8" t="s">
        <v>946</v>
      </c>
      <c r="C106" s="11" t="s">
        <v>20</v>
      </c>
      <c r="D106" s="41">
        <v>5000</v>
      </c>
    </row>
    <row r="107" spans="1:4" s="13" customFormat="1" ht="21" customHeight="1">
      <c r="A107" s="277" t="s">
        <v>66</v>
      </c>
      <c r="B107" s="278"/>
      <c r="C107" s="278"/>
      <c r="D107" s="279"/>
    </row>
    <row r="108" spans="1:4" s="13" customFormat="1" ht="21" customHeight="1">
      <c r="A108" s="40">
        <v>77</v>
      </c>
      <c r="B108" s="8" t="s">
        <v>67</v>
      </c>
      <c r="C108" s="9" t="s">
        <v>20</v>
      </c>
      <c r="D108" s="41">
        <v>5500</v>
      </c>
    </row>
    <row r="109" spans="1:4" s="13" customFormat="1" ht="21" customHeight="1">
      <c r="A109" s="40">
        <v>78</v>
      </c>
      <c r="B109" s="8" t="s">
        <v>68</v>
      </c>
      <c r="C109" s="9" t="s">
        <v>40</v>
      </c>
      <c r="D109" s="41">
        <v>3800</v>
      </c>
    </row>
    <row r="110" spans="1:4" s="13" customFormat="1" ht="21" customHeight="1">
      <c r="A110" s="40">
        <v>79</v>
      </c>
      <c r="B110" s="8" t="s">
        <v>69</v>
      </c>
      <c r="C110" s="9" t="s">
        <v>20</v>
      </c>
      <c r="D110" s="41">
        <v>1200</v>
      </c>
    </row>
    <row r="111" spans="1:4" s="13" customFormat="1" ht="19.5" customHeight="1">
      <c r="A111" s="40">
        <v>80</v>
      </c>
      <c r="B111" s="8" t="s">
        <v>70</v>
      </c>
      <c r="C111" s="9" t="s">
        <v>20</v>
      </c>
      <c r="D111" s="41">
        <v>1200</v>
      </c>
    </row>
    <row r="112" spans="1:4" s="13" customFormat="1" ht="21" customHeight="1">
      <c r="A112" s="40">
        <v>81</v>
      </c>
      <c r="B112" s="8" t="s">
        <v>71</v>
      </c>
      <c r="C112" s="9" t="s">
        <v>20</v>
      </c>
      <c r="D112" s="41">
        <v>1200</v>
      </c>
    </row>
    <row r="113" spans="1:4" s="13" customFormat="1" ht="21" customHeight="1">
      <c r="A113" s="40">
        <v>82</v>
      </c>
      <c r="B113" s="8" t="s">
        <v>72</v>
      </c>
      <c r="C113" s="9" t="s">
        <v>20</v>
      </c>
      <c r="D113" s="41">
        <v>2700</v>
      </c>
    </row>
    <row r="114" spans="1:4" s="13" customFormat="1" ht="21" customHeight="1">
      <c r="A114" s="40">
        <v>83</v>
      </c>
      <c r="B114" s="8" t="s">
        <v>73</v>
      </c>
      <c r="C114" s="9" t="s">
        <v>20</v>
      </c>
      <c r="D114" s="41">
        <v>10000</v>
      </c>
    </row>
    <row r="115" spans="1:4" s="13" customFormat="1" ht="21" customHeight="1">
      <c r="A115" s="40">
        <v>84</v>
      </c>
      <c r="B115" s="8" t="s">
        <v>74</v>
      </c>
      <c r="C115" s="9" t="s">
        <v>20</v>
      </c>
      <c r="D115" s="41">
        <v>6400</v>
      </c>
    </row>
    <row r="116" spans="1:4" s="13" customFormat="1" ht="21" customHeight="1">
      <c r="A116" s="40">
        <v>85</v>
      </c>
      <c r="B116" s="8" t="s">
        <v>75</v>
      </c>
      <c r="C116" s="9" t="s">
        <v>20</v>
      </c>
      <c r="D116" s="41">
        <v>6000</v>
      </c>
    </row>
    <row r="117" spans="1:4" s="14" customFormat="1" ht="21" customHeight="1">
      <c r="A117" s="40">
        <v>86</v>
      </c>
      <c r="B117" s="8" t="s">
        <v>76</v>
      </c>
      <c r="C117" s="9" t="s">
        <v>20</v>
      </c>
      <c r="D117" s="41">
        <v>7000</v>
      </c>
    </row>
    <row r="118" spans="1:4" s="13" customFormat="1" ht="26.25" customHeight="1">
      <c r="A118" s="40">
        <v>87</v>
      </c>
      <c r="B118" s="8" t="s">
        <v>77</v>
      </c>
      <c r="C118" s="9" t="s">
        <v>20</v>
      </c>
      <c r="D118" s="41">
        <v>10800</v>
      </c>
    </row>
    <row r="119" spans="1:4" s="13" customFormat="1" ht="29.25" customHeight="1">
      <c r="A119" s="40">
        <v>88</v>
      </c>
      <c r="B119" s="8" t="s">
        <v>78</v>
      </c>
      <c r="C119" s="9" t="s">
        <v>20</v>
      </c>
      <c r="D119" s="41">
        <v>3500</v>
      </c>
    </row>
    <row r="120" spans="1:4" s="13" customFormat="1" ht="24.75" customHeight="1">
      <c r="A120" s="40">
        <v>89</v>
      </c>
      <c r="B120" s="8" t="s">
        <v>79</v>
      </c>
      <c r="C120" s="9" t="s">
        <v>20</v>
      </c>
      <c r="D120" s="41">
        <v>2500</v>
      </c>
    </row>
    <row r="121" spans="1:4" s="13" customFormat="1" ht="24" customHeight="1">
      <c r="A121" s="40">
        <v>90</v>
      </c>
      <c r="B121" s="8" t="s">
        <v>80</v>
      </c>
      <c r="C121" s="9" t="s">
        <v>40</v>
      </c>
      <c r="D121" s="41">
        <v>2300</v>
      </c>
    </row>
    <row r="122" spans="1:4" s="13" customFormat="1" ht="27" customHeight="1">
      <c r="A122" s="277" t="s">
        <v>81</v>
      </c>
      <c r="B122" s="278"/>
      <c r="C122" s="278"/>
      <c r="D122" s="279"/>
    </row>
    <row r="123" spans="1:4" s="13" customFormat="1" ht="28.5" customHeight="1">
      <c r="A123" s="40">
        <v>91</v>
      </c>
      <c r="B123" s="24" t="s">
        <v>82</v>
      </c>
      <c r="C123" s="25" t="s">
        <v>20</v>
      </c>
      <c r="D123" s="41">
        <v>1830</v>
      </c>
    </row>
    <row r="124" spans="1:4" s="13" customFormat="1" ht="27.75" customHeight="1">
      <c r="A124" s="40">
        <v>92</v>
      </c>
      <c r="B124" s="24" t="s">
        <v>83</v>
      </c>
      <c r="C124" s="25" t="s">
        <v>20</v>
      </c>
      <c r="D124" s="41">
        <v>1800</v>
      </c>
    </row>
    <row r="125" spans="1:4" s="13" customFormat="1" ht="29.25" customHeight="1">
      <c r="A125" s="40">
        <v>93</v>
      </c>
      <c r="B125" s="24" t="s">
        <v>84</v>
      </c>
      <c r="C125" s="25" t="s">
        <v>20</v>
      </c>
      <c r="D125" s="41">
        <v>2600</v>
      </c>
    </row>
    <row r="126" spans="1:4" s="13" customFormat="1" ht="26.25" customHeight="1">
      <c r="A126" s="40">
        <v>94</v>
      </c>
      <c r="B126" s="24" t="s">
        <v>85</v>
      </c>
      <c r="C126" s="25" t="s">
        <v>20</v>
      </c>
      <c r="D126" s="41">
        <v>3000</v>
      </c>
    </row>
    <row r="127" spans="1:4" s="13" customFormat="1" ht="29.25" customHeight="1">
      <c r="A127" s="40">
        <v>95</v>
      </c>
      <c r="B127" s="24" t="s">
        <v>86</v>
      </c>
      <c r="C127" s="25" t="s">
        <v>20</v>
      </c>
      <c r="D127" s="41">
        <v>1200</v>
      </c>
    </row>
    <row r="128" spans="1:4" s="13" customFormat="1" ht="21" customHeight="1">
      <c r="A128" s="40">
        <v>96</v>
      </c>
      <c r="B128" s="24" t="s">
        <v>87</v>
      </c>
      <c r="C128" s="25" t="s">
        <v>20</v>
      </c>
      <c r="D128" s="41">
        <v>1600</v>
      </c>
    </row>
    <row r="129" spans="1:4" s="13" customFormat="1" ht="21" customHeight="1">
      <c r="A129" s="40">
        <v>97</v>
      </c>
      <c r="B129" s="24" t="s">
        <v>88</v>
      </c>
      <c r="C129" s="25" t="s">
        <v>20</v>
      </c>
      <c r="D129" s="41">
        <v>2300</v>
      </c>
    </row>
    <row r="130" spans="1:4" s="14" customFormat="1" ht="21" customHeight="1">
      <c r="A130" s="40">
        <v>98</v>
      </c>
      <c r="B130" s="24" t="s">
        <v>89</v>
      </c>
      <c r="C130" s="25" t="s">
        <v>20</v>
      </c>
      <c r="D130" s="41">
        <v>2400</v>
      </c>
    </row>
    <row r="131" spans="1:4" s="13" customFormat="1" ht="21" customHeight="1">
      <c r="A131" s="40">
        <v>99</v>
      </c>
      <c r="B131" s="24" t="s">
        <v>90</v>
      </c>
      <c r="C131" s="25" t="s">
        <v>20</v>
      </c>
      <c r="D131" s="41">
        <v>2100</v>
      </c>
    </row>
    <row r="132" spans="1:4" s="13" customFormat="1" ht="21" customHeight="1">
      <c r="A132" s="40">
        <v>100</v>
      </c>
      <c r="B132" s="24" t="s">
        <v>91</v>
      </c>
      <c r="C132" s="25" t="s">
        <v>20</v>
      </c>
      <c r="D132" s="41">
        <v>1100</v>
      </c>
    </row>
    <row r="133" spans="1:4" s="13" customFormat="1" ht="21" customHeight="1">
      <c r="A133" s="40">
        <v>101</v>
      </c>
      <c r="B133" s="24" t="s">
        <v>92</v>
      </c>
      <c r="C133" s="25" t="s">
        <v>20</v>
      </c>
      <c r="D133" s="41">
        <v>2000</v>
      </c>
    </row>
    <row r="134" spans="1:4" s="13" customFormat="1" ht="21" customHeight="1">
      <c r="A134" s="40">
        <v>102</v>
      </c>
      <c r="B134" s="24" t="s">
        <v>93</v>
      </c>
      <c r="C134" s="25" t="s">
        <v>20</v>
      </c>
      <c r="D134" s="41">
        <v>2500</v>
      </c>
    </row>
    <row r="135" spans="1:4" s="13" customFormat="1" ht="21" customHeight="1">
      <c r="A135" s="277" t="s">
        <v>94</v>
      </c>
      <c r="B135" s="278"/>
      <c r="C135" s="278"/>
      <c r="D135" s="279"/>
    </row>
    <row r="136" spans="1:4" s="13" customFormat="1" ht="21" customHeight="1">
      <c r="A136" s="40">
        <v>103</v>
      </c>
      <c r="B136" s="24" t="s">
        <v>95</v>
      </c>
      <c r="C136" s="25" t="s">
        <v>20</v>
      </c>
      <c r="D136" s="41">
        <v>2300</v>
      </c>
    </row>
    <row r="137" spans="1:4" s="13" customFormat="1" ht="21" customHeight="1">
      <c r="A137" s="40">
        <v>104</v>
      </c>
      <c r="B137" s="24" t="s">
        <v>96</v>
      </c>
      <c r="C137" s="25" t="s">
        <v>20</v>
      </c>
      <c r="D137" s="41">
        <v>2200</v>
      </c>
    </row>
    <row r="138" spans="1:4" s="13" customFormat="1" ht="24.75" customHeight="1">
      <c r="A138" s="40">
        <v>105</v>
      </c>
      <c r="B138" s="24" t="s">
        <v>97</v>
      </c>
      <c r="C138" s="25" t="s">
        <v>20</v>
      </c>
      <c r="D138" s="41">
        <v>3000</v>
      </c>
    </row>
    <row r="139" spans="1:4" s="13" customFormat="1" ht="21" customHeight="1">
      <c r="A139" s="40">
        <v>106</v>
      </c>
      <c r="B139" s="24" t="s">
        <v>98</v>
      </c>
      <c r="C139" s="25" t="s">
        <v>20</v>
      </c>
      <c r="D139" s="41">
        <v>2300</v>
      </c>
    </row>
    <row r="140" spans="1:4" s="13" customFormat="1" ht="21" customHeight="1">
      <c r="A140" s="40">
        <v>107</v>
      </c>
      <c r="B140" s="24" t="s">
        <v>99</v>
      </c>
      <c r="C140" s="25" t="s">
        <v>20</v>
      </c>
      <c r="D140" s="41">
        <v>1300</v>
      </c>
    </row>
    <row r="141" spans="1:4" s="13" customFormat="1" ht="21" customHeight="1">
      <c r="A141" s="40">
        <v>108</v>
      </c>
      <c r="B141" s="24" t="s">
        <v>100</v>
      </c>
      <c r="C141" s="25" t="s">
        <v>20</v>
      </c>
      <c r="D141" s="41">
        <v>3000</v>
      </c>
    </row>
    <row r="142" spans="1:4" s="13" customFormat="1" ht="21" customHeight="1">
      <c r="A142" s="40">
        <v>109</v>
      </c>
      <c r="B142" s="24" t="s">
        <v>101</v>
      </c>
      <c r="C142" s="25" t="s">
        <v>20</v>
      </c>
      <c r="D142" s="41">
        <v>1600</v>
      </c>
    </row>
    <row r="143" spans="1:4" s="13" customFormat="1" ht="21" customHeight="1">
      <c r="A143" s="40">
        <v>110</v>
      </c>
      <c r="B143" s="24" t="s">
        <v>102</v>
      </c>
      <c r="C143" s="25" t="s">
        <v>20</v>
      </c>
      <c r="D143" s="41">
        <v>2100</v>
      </c>
    </row>
    <row r="144" spans="1:4" s="13" customFormat="1" ht="21" customHeight="1">
      <c r="A144" s="40">
        <v>111</v>
      </c>
      <c r="B144" s="24" t="s">
        <v>103</v>
      </c>
      <c r="C144" s="25" t="s">
        <v>20</v>
      </c>
      <c r="D144" s="41">
        <v>2700</v>
      </c>
    </row>
    <row r="145" spans="1:4" s="13" customFormat="1" ht="21" customHeight="1">
      <c r="A145" s="40">
        <v>112</v>
      </c>
      <c r="B145" s="24" t="s">
        <v>714</v>
      </c>
      <c r="C145" s="25" t="s">
        <v>35</v>
      </c>
      <c r="D145" s="41">
        <v>10000</v>
      </c>
    </row>
    <row r="146" spans="1:4" s="13" customFormat="1" ht="21" customHeight="1">
      <c r="A146" s="40">
        <v>113</v>
      </c>
      <c r="B146" s="24" t="s">
        <v>86</v>
      </c>
      <c r="C146" s="25" t="s">
        <v>20</v>
      </c>
      <c r="D146" s="41">
        <v>1200</v>
      </c>
    </row>
    <row r="147" spans="1:4" s="13" customFormat="1" ht="21" customHeight="1">
      <c r="A147" s="40">
        <v>114</v>
      </c>
      <c r="B147" s="24" t="s">
        <v>87</v>
      </c>
      <c r="C147" s="25" t="s">
        <v>20</v>
      </c>
      <c r="D147" s="41">
        <v>1400</v>
      </c>
    </row>
    <row r="148" spans="1:4" s="13" customFormat="1" ht="21" customHeight="1">
      <c r="A148" s="40">
        <v>115</v>
      </c>
      <c r="B148" s="24" t="s">
        <v>104</v>
      </c>
      <c r="C148" s="25" t="s">
        <v>35</v>
      </c>
      <c r="D148" s="41">
        <v>50000</v>
      </c>
    </row>
    <row r="149" spans="1:4" s="14" customFormat="1" ht="21" customHeight="1">
      <c r="A149" s="40">
        <v>116</v>
      </c>
      <c r="B149" s="24" t="s">
        <v>105</v>
      </c>
      <c r="C149" s="25" t="s">
        <v>20</v>
      </c>
      <c r="D149" s="41">
        <v>1500</v>
      </c>
    </row>
    <row r="150" spans="1:4" s="13" customFormat="1" ht="21" customHeight="1">
      <c r="A150" s="40">
        <v>117</v>
      </c>
      <c r="B150" s="24" t="s">
        <v>89</v>
      </c>
      <c r="C150" s="25" t="s">
        <v>20</v>
      </c>
      <c r="D150" s="41">
        <v>2900</v>
      </c>
    </row>
    <row r="151" spans="1:4" s="13" customFormat="1" ht="21" customHeight="1">
      <c r="A151" s="40">
        <v>118</v>
      </c>
      <c r="B151" s="24" t="s">
        <v>106</v>
      </c>
      <c r="C151" s="25" t="s">
        <v>20</v>
      </c>
      <c r="D151" s="41">
        <v>900</v>
      </c>
    </row>
    <row r="152" spans="1:4" s="13" customFormat="1" ht="21" customHeight="1">
      <c r="A152" s="40">
        <v>119</v>
      </c>
      <c r="B152" s="24" t="s">
        <v>107</v>
      </c>
      <c r="C152" s="25" t="s">
        <v>20</v>
      </c>
      <c r="D152" s="41">
        <v>3800</v>
      </c>
    </row>
    <row r="153" spans="1:4" s="13" customFormat="1" ht="21" customHeight="1">
      <c r="A153" s="40">
        <v>120</v>
      </c>
      <c r="B153" s="24" t="s">
        <v>93</v>
      </c>
      <c r="C153" s="25" t="s">
        <v>20</v>
      </c>
      <c r="D153" s="41">
        <v>2200</v>
      </c>
    </row>
    <row r="154" spans="1:4" s="13" customFormat="1" ht="21" customHeight="1">
      <c r="A154" s="277" t="s">
        <v>108</v>
      </c>
      <c r="B154" s="278"/>
      <c r="C154" s="278"/>
      <c r="D154" s="279"/>
    </row>
    <row r="155" spans="1:4" s="13" customFormat="1" ht="21" customHeight="1">
      <c r="A155" s="40">
        <v>121</v>
      </c>
      <c r="B155" s="24" t="s">
        <v>110</v>
      </c>
      <c r="C155" s="25" t="s">
        <v>20</v>
      </c>
      <c r="D155" s="41">
        <v>1000.1723566453925</v>
      </c>
    </row>
    <row r="156" spans="1:4" s="13" customFormat="1" ht="21" customHeight="1">
      <c r="A156" s="40">
        <v>122</v>
      </c>
      <c r="B156" s="24" t="s">
        <v>111</v>
      </c>
      <c r="C156" s="25" t="s">
        <v>20</v>
      </c>
      <c r="D156" s="41">
        <v>999.5271495025354</v>
      </c>
    </row>
    <row r="157" spans="1:4" s="13" customFormat="1" ht="21" customHeight="1">
      <c r="A157" s="40">
        <v>123</v>
      </c>
      <c r="B157" s="24" t="s">
        <v>646</v>
      </c>
      <c r="C157" s="25" t="s">
        <v>20</v>
      </c>
      <c r="D157" s="41">
        <v>2499.823372619048</v>
      </c>
    </row>
    <row r="158" spans="1:4" s="13" customFormat="1" ht="21" customHeight="1">
      <c r="A158" s="40">
        <v>124</v>
      </c>
      <c r="B158" s="24" t="s">
        <v>112</v>
      </c>
      <c r="C158" s="25" t="s">
        <v>20</v>
      </c>
      <c r="D158" s="41">
        <v>2600.127879957451</v>
      </c>
    </row>
    <row r="159" spans="1:4" s="13" customFormat="1" ht="21" customHeight="1">
      <c r="A159" s="40">
        <v>125</v>
      </c>
      <c r="B159" s="24" t="s">
        <v>113</v>
      </c>
      <c r="C159" s="25" t="s">
        <v>20</v>
      </c>
      <c r="D159" s="41">
        <v>2600.127879957451</v>
      </c>
    </row>
    <row r="160" spans="1:4" s="13" customFormat="1" ht="21" customHeight="1">
      <c r="A160" s="40">
        <v>126</v>
      </c>
      <c r="B160" s="24" t="s">
        <v>114</v>
      </c>
      <c r="C160" s="25" t="s">
        <v>20</v>
      </c>
      <c r="D160" s="41">
        <v>3000.446340476191</v>
      </c>
    </row>
    <row r="161" spans="1:4" s="13" customFormat="1" ht="21" customHeight="1">
      <c r="A161" s="40">
        <v>127</v>
      </c>
      <c r="B161" s="24" t="s">
        <v>115</v>
      </c>
      <c r="C161" s="25" t="s">
        <v>20</v>
      </c>
      <c r="D161" s="41">
        <v>1700.1935273809527</v>
      </c>
    </row>
    <row r="162" spans="1:4" s="14" customFormat="1" ht="21" customHeight="1">
      <c r="A162" s="40">
        <v>128</v>
      </c>
      <c r="B162" s="24" t="s">
        <v>116</v>
      </c>
      <c r="C162" s="25" t="s">
        <v>20</v>
      </c>
      <c r="D162" s="41">
        <v>1599.9889694918986</v>
      </c>
    </row>
    <row r="163" spans="1:4" s="13" customFormat="1" ht="21" customHeight="1">
      <c r="A163" s="40">
        <v>129</v>
      </c>
      <c r="B163" s="24" t="s">
        <v>117</v>
      </c>
      <c r="C163" s="25" t="s">
        <v>20</v>
      </c>
      <c r="D163" s="41">
        <v>4000.167879957452</v>
      </c>
    </row>
    <row r="164" spans="1:4" s="13" customFormat="1" ht="21" customHeight="1">
      <c r="A164" s="40">
        <v>130</v>
      </c>
      <c r="B164" s="24" t="s">
        <v>118</v>
      </c>
      <c r="C164" s="25" t="s">
        <v>20</v>
      </c>
      <c r="D164" s="41">
        <v>4799.576932338404</v>
      </c>
    </row>
    <row r="165" spans="1:4" s="13" customFormat="1" ht="21" customHeight="1">
      <c r="A165" s="40">
        <v>131</v>
      </c>
      <c r="B165" s="24" t="s">
        <v>119</v>
      </c>
      <c r="C165" s="25" t="s">
        <v>20</v>
      </c>
      <c r="D165" s="41">
        <v>3000.446340476191</v>
      </c>
    </row>
    <row r="166" spans="1:4" s="13" customFormat="1" ht="21" customHeight="1">
      <c r="A166" s="40">
        <v>132</v>
      </c>
      <c r="B166" s="24" t="s">
        <v>120</v>
      </c>
      <c r="C166" s="25" t="s">
        <v>20</v>
      </c>
      <c r="D166" s="41">
        <v>3400.4078799574513</v>
      </c>
    </row>
    <row r="167" spans="1:4" s="13" customFormat="1" ht="21" customHeight="1">
      <c r="A167" s="277" t="s">
        <v>122</v>
      </c>
      <c r="B167" s="278"/>
      <c r="C167" s="278"/>
      <c r="D167" s="279"/>
    </row>
    <row r="168" spans="1:4" s="13" customFormat="1" ht="21" customHeight="1">
      <c r="A168" s="40">
        <v>133</v>
      </c>
      <c r="B168" s="24" t="s">
        <v>629</v>
      </c>
      <c r="C168" s="25" t="s">
        <v>35</v>
      </c>
      <c r="D168" s="41">
        <v>20000.366606936113</v>
      </c>
    </row>
    <row r="169" spans="1:4" s="13" customFormat="1" ht="21" customHeight="1">
      <c r="A169" s="40">
        <v>134</v>
      </c>
      <c r="B169" s="24" t="s">
        <v>600</v>
      </c>
      <c r="C169" s="25" t="s">
        <v>20</v>
      </c>
      <c r="D169" s="41">
        <v>1200</v>
      </c>
    </row>
    <row r="170" spans="1:4" s="13" customFormat="1" ht="21" customHeight="1">
      <c r="A170" s="40">
        <v>135</v>
      </c>
      <c r="B170" s="24" t="s">
        <v>123</v>
      </c>
      <c r="C170" s="25" t="s">
        <v>20</v>
      </c>
      <c r="D170" s="41">
        <v>3000</v>
      </c>
    </row>
    <row r="171" spans="1:4" s="13" customFormat="1" ht="21" customHeight="1">
      <c r="A171" s="40">
        <v>136</v>
      </c>
      <c r="B171" s="24" t="s">
        <v>124</v>
      </c>
      <c r="C171" s="25" t="s">
        <v>20</v>
      </c>
      <c r="D171" s="41">
        <v>3500</v>
      </c>
    </row>
    <row r="172" spans="1:4" s="13" customFormat="1" ht="21" customHeight="1">
      <c r="A172" s="40">
        <v>137</v>
      </c>
      <c r="B172" s="24" t="s">
        <v>615</v>
      </c>
      <c r="C172" s="25" t="s">
        <v>20</v>
      </c>
      <c r="D172" s="41">
        <v>1500.0288359831604</v>
      </c>
    </row>
    <row r="173" spans="1:4" s="13" customFormat="1" ht="34.5" customHeight="1">
      <c r="A173" s="40">
        <v>138</v>
      </c>
      <c r="B173" s="24" t="s">
        <v>609</v>
      </c>
      <c r="C173" s="25" t="s">
        <v>20</v>
      </c>
      <c r="D173" s="41">
        <v>2500</v>
      </c>
    </row>
    <row r="174" spans="1:4" s="13" customFormat="1" ht="21" customHeight="1">
      <c r="A174" s="40">
        <v>139</v>
      </c>
      <c r="B174" s="24" t="s">
        <v>601</v>
      </c>
      <c r="C174" s="25" t="s">
        <v>20</v>
      </c>
      <c r="D174" s="41">
        <v>3200</v>
      </c>
    </row>
    <row r="175" spans="1:4" s="13" customFormat="1" ht="28.5" customHeight="1">
      <c r="A175" s="40">
        <v>140</v>
      </c>
      <c r="B175" s="24" t="s">
        <v>125</v>
      </c>
      <c r="C175" s="25" t="s">
        <v>20</v>
      </c>
      <c r="D175" s="41">
        <v>5000</v>
      </c>
    </row>
    <row r="176" spans="1:4" s="13" customFormat="1" ht="27" customHeight="1">
      <c r="A176" s="40">
        <v>141</v>
      </c>
      <c r="B176" s="24" t="s">
        <v>126</v>
      </c>
      <c r="C176" s="25" t="s">
        <v>20</v>
      </c>
      <c r="D176" s="41">
        <v>1200</v>
      </c>
    </row>
    <row r="177" spans="1:4" s="13" customFormat="1" ht="33" customHeight="1">
      <c r="A177" s="40">
        <v>142</v>
      </c>
      <c r="B177" s="24" t="s">
        <v>623</v>
      </c>
      <c r="C177" s="25" t="s">
        <v>20</v>
      </c>
      <c r="D177" s="41">
        <v>4999.729812319405</v>
      </c>
    </row>
    <row r="178" spans="1:4" s="13" customFormat="1" ht="46.5" customHeight="1">
      <c r="A178" s="40">
        <v>143</v>
      </c>
      <c r="B178" s="8" t="s">
        <v>627</v>
      </c>
      <c r="C178" s="9" t="s">
        <v>20</v>
      </c>
      <c r="D178" s="41">
        <v>3499.6869434236523</v>
      </c>
    </row>
    <row r="179" spans="1:4" s="13" customFormat="1" ht="27" customHeight="1">
      <c r="A179" s="40">
        <v>144</v>
      </c>
      <c r="B179" s="24" t="s">
        <v>127</v>
      </c>
      <c r="C179" s="25" t="s">
        <v>20</v>
      </c>
      <c r="D179" s="41">
        <v>1500</v>
      </c>
    </row>
    <row r="180" spans="1:4" s="13" customFormat="1" ht="33.75" customHeight="1">
      <c r="A180" s="40">
        <v>145</v>
      </c>
      <c r="B180" s="8" t="s">
        <v>606</v>
      </c>
      <c r="C180" s="9" t="s">
        <v>20</v>
      </c>
      <c r="D180" s="41">
        <v>3000</v>
      </c>
    </row>
    <row r="181" spans="1:4" s="13" customFormat="1" ht="25.5" customHeight="1">
      <c r="A181" s="40">
        <v>146</v>
      </c>
      <c r="B181" s="24" t="s">
        <v>605</v>
      </c>
      <c r="C181" s="25" t="s">
        <v>20</v>
      </c>
      <c r="D181" s="41">
        <v>3500</v>
      </c>
    </row>
    <row r="182" spans="1:4" s="13" customFormat="1" ht="37.5" customHeight="1">
      <c r="A182" s="40">
        <v>147</v>
      </c>
      <c r="B182" s="24" t="s">
        <v>607</v>
      </c>
      <c r="C182" s="25" t="s">
        <v>35</v>
      </c>
      <c r="D182" s="41">
        <v>15000</v>
      </c>
    </row>
    <row r="183" spans="1:4" s="13" customFormat="1" ht="41.25" customHeight="1">
      <c r="A183" s="40">
        <v>148</v>
      </c>
      <c r="B183" s="24" t="s">
        <v>611</v>
      </c>
      <c r="C183" s="25" t="s">
        <v>20</v>
      </c>
      <c r="D183" s="41">
        <v>1700</v>
      </c>
    </row>
    <row r="184" spans="1:4" s="13" customFormat="1" ht="36" customHeight="1">
      <c r="A184" s="40">
        <v>149</v>
      </c>
      <c r="B184" s="24" t="s">
        <v>624</v>
      </c>
      <c r="C184" s="25" t="s">
        <v>20</v>
      </c>
      <c r="D184" s="41">
        <v>3000.2033698099685</v>
      </c>
    </row>
    <row r="185" spans="1:4" s="13" customFormat="1" ht="25.5" customHeight="1">
      <c r="A185" s="40">
        <v>150</v>
      </c>
      <c r="B185" s="24" t="s">
        <v>128</v>
      </c>
      <c r="C185" s="25" t="s">
        <v>20</v>
      </c>
      <c r="D185" s="41">
        <v>5000</v>
      </c>
    </row>
    <row r="186" spans="1:4" s="13" customFormat="1" ht="37.5" customHeight="1">
      <c r="A186" s="40">
        <v>151</v>
      </c>
      <c r="B186" s="24" t="s">
        <v>610</v>
      </c>
      <c r="C186" s="25" t="s">
        <v>20</v>
      </c>
      <c r="D186" s="41">
        <v>2700</v>
      </c>
    </row>
    <row r="187" spans="1:4" s="13" customFormat="1" ht="38.25" customHeight="1">
      <c r="A187" s="40">
        <v>152</v>
      </c>
      <c r="B187" s="24" t="s">
        <v>622</v>
      </c>
      <c r="C187" s="25" t="s">
        <v>20</v>
      </c>
      <c r="D187" s="41">
        <v>4000.211954037991</v>
      </c>
    </row>
    <row r="188" spans="1:4" s="13" customFormat="1" ht="35.25" customHeight="1">
      <c r="A188" s="40">
        <v>153</v>
      </c>
      <c r="B188" s="24" t="s">
        <v>621</v>
      </c>
      <c r="C188" s="25" t="s">
        <v>20</v>
      </c>
      <c r="D188" s="41">
        <v>15000.381053307408</v>
      </c>
    </row>
    <row r="189" spans="1:4" s="13" customFormat="1" ht="29.25" customHeight="1">
      <c r="A189" s="40">
        <v>154</v>
      </c>
      <c r="B189" s="24" t="s">
        <v>616</v>
      </c>
      <c r="C189" s="25" t="s">
        <v>20</v>
      </c>
      <c r="D189" s="41">
        <v>1000</v>
      </c>
    </row>
    <row r="190" spans="1:4" s="13" customFormat="1" ht="21" customHeight="1">
      <c r="A190" s="40">
        <v>155</v>
      </c>
      <c r="B190" s="24" t="s">
        <v>631</v>
      </c>
      <c r="C190" s="25" t="s">
        <v>35</v>
      </c>
      <c r="D190" s="41">
        <v>19999.816344645955</v>
      </c>
    </row>
    <row r="191" spans="1:4" s="13" customFormat="1" ht="33.75" customHeight="1">
      <c r="A191" s="40">
        <v>156</v>
      </c>
      <c r="B191" s="24" t="s">
        <v>603</v>
      </c>
      <c r="C191" s="25" t="s">
        <v>20</v>
      </c>
      <c r="D191" s="41">
        <v>3000</v>
      </c>
    </row>
    <row r="192" spans="1:4" s="13" customFormat="1" ht="31.5" customHeight="1">
      <c r="A192" s="40">
        <v>157</v>
      </c>
      <c r="B192" s="24" t="s">
        <v>129</v>
      </c>
      <c r="C192" s="25" t="s">
        <v>20</v>
      </c>
      <c r="D192" s="41">
        <v>1500</v>
      </c>
    </row>
    <row r="193" spans="1:4" s="13" customFormat="1" ht="29.25" customHeight="1">
      <c r="A193" s="40">
        <v>158</v>
      </c>
      <c r="B193" s="24" t="s">
        <v>130</v>
      </c>
      <c r="C193" s="25" t="s">
        <v>20</v>
      </c>
      <c r="D193" s="41">
        <v>2900</v>
      </c>
    </row>
    <row r="194" spans="1:4" s="13" customFormat="1" ht="39.75" customHeight="1">
      <c r="A194" s="40">
        <v>159</v>
      </c>
      <c r="B194" s="24" t="s">
        <v>625</v>
      </c>
      <c r="C194" s="25" t="s">
        <v>20</v>
      </c>
      <c r="D194" s="41">
        <v>4499.943363229087</v>
      </c>
    </row>
    <row r="195" spans="1:4" s="13" customFormat="1" ht="34.5" customHeight="1">
      <c r="A195" s="40">
        <v>160</v>
      </c>
      <c r="B195" s="24" t="s">
        <v>131</v>
      </c>
      <c r="C195" s="25" t="s">
        <v>20</v>
      </c>
      <c r="D195" s="41">
        <v>2800</v>
      </c>
    </row>
    <row r="196" spans="1:4" s="13" customFormat="1" ht="28.5" customHeight="1">
      <c r="A196" s="40">
        <v>161</v>
      </c>
      <c r="B196" s="24" t="s">
        <v>604</v>
      </c>
      <c r="C196" s="25" t="s">
        <v>20</v>
      </c>
      <c r="D196" s="41">
        <v>3500</v>
      </c>
    </row>
    <row r="197" spans="1:4" s="13" customFormat="1" ht="25.5" customHeight="1">
      <c r="A197" s="40">
        <v>162</v>
      </c>
      <c r="B197" s="24" t="s">
        <v>132</v>
      </c>
      <c r="C197" s="25" t="s">
        <v>20</v>
      </c>
      <c r="D197" s="41">
        <v>4800</v>
      </c>
    </row>
    <row r="198" spans="1:4" s="13" customFormat="1" ht="34.5" customHeight="1">
      <c r="A198" s="40">
        <v>163</v>
      </c>
      <c r="B198" s="24" t="s">
        <v>133</v>
      </c>
      <c r="C198" s="25" t="s">
        <v>35</v>
      </c>
      <c r="D198" s="41">
        <v>7000</v>
      </c>
    </row>
    <row r="199" spans="1:4" s="13" customFormat="1" ht="21" customHeight="1">
      <c r="A199" s="40">
        <v>164</v>
      </c>
      <c r="B199" s="24" t="s">
        <v>602</v>
      </c>
      <c r="C199" s="25" t="s">
        <v>20</v>
      </c>
      <c r="D199" s="41">
        <v>2500</v>
      </c>
    </row>
    <row r="200" spans="1:4" s="13" customFormat="1" ht="21" customHeight="1">
      <c r="A200" s="40">
        <v>165</v>
      </c>
      <c r="B200" s="24" t="s">
        <v>632</v>
      </c>
      <c r="C200" s="25" t="s">
        <v>35</v>
      </c>
      <c r="D200" s="41">
        <v>15000.029839726887</v>
      </c>
    </row>
    <row r="201" spans="1:4" s="13" customFormat="1" ht="21" customHeight="1">
      <c r="A201" s="40">
        <v>166</v>
      </c>
      <c r="B201" s="24" t="s">
        <v>134</v>
      </c>
      <c r="C201" s="25" t="s">
        <v>35</v>
      </c>
      <c r="D201" s="41">
        <v>20000</v>
      </c>
    </row>
    <row r="202" spans="1:4" s="13" customFormat="1" ht="21" customHeight="1">
      <c r="A202" s="40">
        <v>167</v>
      </c>
      <c r="B202" s="24" t="s">
        <v>135</v>
      </c>
      <c r="C202" s="25" t="s">
        <v>20</v>
      </c>
      <c r="D202" s="41">
        <v>7000</v>
      </c>
    </row>
    <row r="203" spans="1:4" s="13" customFormat="1" ht="21" customHeight="1">
      <c r="A203" s="40">
        <v>168</v>
      </c>
      <c r="B203" s="24" t="s">
        <v>633</v>
      </c>
      <c r="C203" s="25" t="s">
        <v>20</v>
      </c>
      <c r="D203" s="41">
        <v>4000.246398391423</v>
      </c>
    </row>
    <row r="204" spans="1:4" s="13" customFormat="1" ht="21" customHeight="1">
      <c r="A204" s="40">
        <v>169</v>
      </c>
      <c r="B204" s="24" t="s">
        <v>626</v>
      </c>
      <c r="C204" s="25" t="s">
        <v>20</v>
      </c>
      <c r="D204" s="41">
        <v>2500.203589941749</v>
      </c>
    </row>
    <row r="205" spans="1:4" s="13" customFormat="1" ht="21" customHeight="1">
      <c r="A205" s="40">
        <v>170</v>
      </c>
      <c r="B205" s="24" t="s">
        <v>618</v>
      </c>
      <c r="C205" s="25" t="s">
        <v>20</v>
      </c>
      <c r="D205" s="41">
        <v>1500.4699857689548</v>
      </c>
    </row>
    <row r="206" spans="1:4" s="13" customFormat="1" ht="21" customHeight="1">
      <c r="A206" s="40">
        <v>171</v>
      </c>
      <c r="B206" s="24" t="s">
        <v>617</v>
      </c>
      <c r="C206" s="25" t="s">
        <v>20</v>
      </c>
      <c r="D206" s="41">
        <v>1999.6514927726312</v>
      </c>
    </row>
    <row r="207" spans="1:4" s="13" customFormat="1" ht="21" customHeight="1">
      <c r="A207" s="40">
        <v>172</v>
      </c>
      <c r="B207" s="24" t="s">
        <v>620</v>
      </c>
      <c r="C207" s="25" t="s">
        <v>20</v>
      </c>
      <c r="D207" s="41">
        <v>1999.566735768955</v>
      </c>
    </row>
    <row r="208" spans="1:4" s="13" customFormat="1" ht="21" customHeight="1">
      <c r="A208" s="40">
        <v>173</v>
      </c>
      <c r="B208" s="24" t="s">
        <v>619</v>
      </c>
      <c r="C208" s="25" t="s">
        <v>20</v>
      </c>
      <c r="D208" s="41">
        <v>1700.3516494638075</v>
      </c>
    </row>
    <row r="209" spans="1:4" s="13" customFormat="1" ht="21" customHeight="1">
      <c r="A209" s="40">
        <v>174</v>
      </c>
      <c r="B209" s="24" t="s">
        <v>136</v>
      </c>
      <c r="C209" s="25" t="s">
        <v>20</v>
      </c>
      <c r="D209" s="41">
        <v>1500</v>
      </c>
    </row>
    <row r="210" spans="1:4" s="13" customFormat="1" ht="21" customHeight="1">
      <c r="A210" s="40">
        <v>175</v>
      </c>
      <c r="B210" s="24" t="s">
        <v>137</v>
      </c>
      <c r="C210" s="25" t="s">
        <v>20</v>
      </c>
      <c r="D210" s="41">
        <v>3500</v>
      </c>
    </row>
    <row r="211" spans="1:4" s="13" customFormat="1" ht="29.25" customHeight="1">
      <c r="A211" s="40">
        <v>176</v>
      </c>
      <c r="B211" s="24" t="s">
        <v>608</v>
      </c>
      <c r="C211" s="25" t="s">
        <v>20</v>
      </c>
      <c r="D211" s="41">
        <v>1700</v>
      </c>
    </row>
    <row r="212" spans="1:4" s="14" customFormat="1" ht="21" customHeight="1">
      <c r="A212" s="40">
        <v>177</v>
      </c>
      <c r="B212" s="24" t="s">
        <v>630</v>
      </c>
      <c r="C212" s="25" t="s">
        <v>35</v>
      </c>
      <c r="D212" s="41">
        <v>10000.371239558162</v>
      </c>
    </row>
    <row r="213" spans="1:4" s="13" customFormat="1" ht="21" customHeight="1">
      <c r="A213" s="40">
        <v>178</v>
      </c>
      <c r="B213" s="24" t="s">
        <v>614</v>
      </c>
      <c r="C213" s="25" t="s">
        <v>20</v>
      </c>
      <c r="D213" s="41">
        <v>2000</v>
      </c>
    </row>
    <row r="214" spans="1:4" s="13" customFormat="1" ht="21" customHeight="1">
      <c r="A214" s="40">
        <v>179</v>
      </c>
      <c r="B214" s="24" t="s">
        <v>628</v>
      </c>
      <c r="C214" s="25" t="s">
        <v>35</v>
      </c>
      <c r="D214" s="41">
        <v>34999.914026271246</v>
      </c>
    </row>
    <row r="215" spans="1:4" s="13" customFormat="1" ht="24" customHeight="1">
      <c r="A215" s="40">
        <v>180</v>
      </c>
      <c r="B215" s="24" t="s">
        <v>613</v>
      </c>
      <c r="C215" s="25" t="s">
        <v>20</v>
      </c>
      <c r="D215" s="41">
        <v>3000</v>
      </c>
    </row>
    <row r="216" spans="1:4" s="13" customFormat="1" ht="31.5" customHeight="1">
      <c r="A216" s="40">
        <v>181</v>
      </c>
      <c r="B216" s="8" t="s">
        <v>612</v>
      </c>
      <c r="C216" s="9" t="s">
        <v>20</v>
      </c>
      <c r="D216" s="41">
        <v>2000</v>
      </c>
    </row>
    <row r="217" spans="1:4" s="14" customFormat="1" ht="21" customHeight="1">
      <c r="A217" s="277" t="s">
        <v>138</v>
      </c>
      <c r="B217" s="278"/>
      <c r="C217" s="278"/>
      <c r="D217" s="279"/>
    </row>
    <row r="218" spans="1:4" s="13" customFormat="1" ht="21" customHeight="1">
      <c r="A218" s="40">
        <v>182</v>
      </c>
      <c r="B218" s="24" t="s">
        <v>139</v>
      </c>
      <c r="C218" s="9" t="s">
        <v>20</v>
      </c>
      <c r="D218" s="41">
        <v>1700</v>
      </c>
    </row>
    <row r="219" spans="1:4" s="13" customFormat="1" ht="42.75" customHeight="1">
      <c r="A219" s="40">
        <v>183</v>
      </c>
      <c r="B219" s="24" t="s">
        <v>140</v>
      </c>
      <c r="C219" s="9" t="s">
        <v>20</v>
      </c>
      <c r="D219" s="41">
        <v>1750</v>
      </c>
    </row>
    <row r="220" spans="1:4" s="13" customFormat="1" ht="34.5" customHeight="1">
      <c r="A220" s="40">
        <v>184</v>
      </c>
      <c r="B220" s="24" t="s">
        <v>106</v>
      </c>
      <c r="C220" s="9" t="s">
        <v>20</v>
      </c>
      <c r="D220" s="41">
        <v>1600</v>
      </c>
    </row>
    <row r="221" spans="1:4" s="13" customFormat="1" ht="21" customHeight="1">
      <c r="A221" s="40">
        <v>185</v>
      </c>
      <c r="B221" s="24" t="s">
        <v>141</v>
      </c>
      <c r="C221" s="9" t="s">
        <v>20</v>
      </c>
      <c r="D221" s="41">
        <v>1650</v>
      </c>
    </row>
    <row r="222" spans="1:4" s="13" customFormat="1" ht="21" customHeight="1">
      <c r="A222" s="277" t="s">
        <v>541</v>
      </c>
      <c r="B222" s="278"/>
      <c r="C222" s="278"/>
      <c r="D222" s="279"/>
    </row>
    <row r="223" spans="1:4" s="13" customFormat="1" ht="21" customHeight="1">
      <c r="A223" s="40">
        <v>186</v>
      </c>
      <c r="B223" s="24" t="s">
        <v>100</v>
      </c>
      <c r="C223" s="9" t="s">
        <v>20</v>
      </c>
      <c r="D223" s="41">
        <v>2700</v>
      </c>
    </row>
    <row r="224" spans="1:4" s="13" customFormat="1" ht="21" customHeight="1">
      <c r="A224" s="40">
        <v>187</v>
      </c>
      <c r="B224" s="24" t="s">
        <v>101</v>
      </c>
      <c r="C224" s="9" t="s">
        <v>20</v>
      </c>
      <c r="D224" s="41">
        <v>1600</v>
      </c>
    </row>
    <row r="225" spans="1:4" s="13" customFormat="1" ht="21" customHeight="1">
      <c r="A225" s="40">
        <v>188</v>
      </c>
      <c r="B225" s="24" t="s">
        <v>86</v>
      </c>
      <c r="C225" s="9" t="s">
        <v>20</v>
      </c>
      <c r="D225" s="41">
        <v>1150</v>
      </c>
    </row>
    <row r="226" spans="1:4" s="14" customFormat="1" ht="21" customHeight="1">
      <c r="A226" s="40">
        <v>189</v>
      </c>
      <c r="B226" s="24" t="s">
        <v>87</v>
      </c>
      <c r="C226" s="9" t="s">
        <v>20</v>
      </c>
      <c r="D226" s="41">
        <v>1400</v>
      </c>
    </row>
    <row r="227" spans="1:4" s="16" customFormat="1" ht="21" customHeight="1">
      <c r="A227" s="40">
        <v>190</v>
      </c>
      <c r="B227" s="24" t="s">
        <v>89</v>
      </c>
      <c r="C227" s="9" t="s">
        <v>20</v>
      </c>
      <c r="D227" s="41">
        <v>2900</v>
      </c>
    </row>
    <row r="228" spans="1:4" s="16" customFormat="1" ht="18.75" customHeight="1">
      <c r="A228" s="40">
        <v>191</v>
      </c>
      <c r="B228" s="24" t="s">
        <v>106</v>
      </c>
      <c r="C228" s="9" t="s">
        <v>20</v>
      </c>
      <c r="D228" s="41">
        <v>850</v>
      </c>
    </row>
    <row r="229" spans="1:4" s="16" customFormat="1" ht="31.5" customHeight="1">
      <c r="A229" s="40">
        <v>192</v>
      </c>
      <c r="B229" s="24" t="s">
        <v>107</v>
      </c>
      <c r="C229" s="9" t="s">
        <v>20</v>
      </c>
      <c r="D229" s="41">
        <v>3800</v>
      </c>
    </row>
    <row r="230" spans="1:4" s="16" customFormat="1" ht="21" customHeight="1">
      <c r="A230" s="40">
        <v>193</v>
      </c>
      <c r="B230" s="24" t="s">
        <v>93</v>
      </c>
      <c r="C230" s="9" t="s">
        <v>20</v>
      </c>
      <c r="D230" s="41">
        <v>2200</v>
      </c>
    </row>
    <row r="231" spans="1:4" s="16" customFormat="1" ht="21" customHeight="1">
      <c r="A231" s="277" t="s">
        <v>142</v>
      </c>
      <c r="B231" s="278"/>
      <c r="C231" s="278"/>
      <c r="D231" s="279"/>
    </row>
    <row r="232" spans="1:4" s="16" customFormat="1" ht="21" customHeight="1">
      <c r="A232" s="40">
        <v>194</v>
      </c>
      <c r="B232" s="24" t="s">
        <v>143</v>
      </c>
      <c r="C232" s="9" t="s">
        <v>20</v>
      </c>
      <c r="D232" s="41">
        <v>2000</v>
      </c>
    </row>
    <row r="233" spans="1:4" s="16" customFormat="1" ht="21" customHeight="1">
      <c r="A233" s="40">
        <v>195</v>
      </c>
      <c r="B233" s="24" t="s">
        <v>144</v>
      </c>
      <c r="C233" s="9" t="s">
        <v>20</v>
      </c>
      <c r="D233" s="41">
        <v>1150</v>
      </c>
    </row>
    <row r="234" spans="1:4" s="16" customFormat="1" ht="33" customHeight="1">
      <c r="A234" s="40">
        <v>196</v>
      </c>
      <c r="B234" s="24" t="s">
        <v>145</v>
      </c>
      <c r="C234" s="9" t="s">
        <v>20</v>
      </c>
      <c r="D234" s="41">
        <v>1000</v>
      </c>
    </row>
    <row r="235" spans="1:4" s="16" customFormat="1" ht="25.5" customHeight="1">
      <c r="A235" s="40">
        <v>197</v>
      </c>
      <c r="B235" s="24" t="s">
        <v>39</v>
      </c>
      <c r="C235" s="9" t="s">
        <v>12</v>
      </c>
      <c r="D235" s="41">
        <v>670</v>
      </c>
    </row>
    <row r="236" spans="1:4" s="16" customFormat="1" ht="31.5" customHeight="1">
      <c r="A236" s="40">
        <v>198</v>
      </c>
      <c r="B236" s="24" t="s">
        <v>504</v>
      </c>
      <c r="C236" s="9" t="s">
        <v>20</v>
      </c>
      <c r="D236" s="41">
        <v>1520</v>
      </c>
    </row>
    <row r="237" spans="1:4" s="16" customFormat="1" ht="30.75" customHeight="1">
      <c r="A237" s="40">
        <v>199</v>
      </c>
      <c r="B237" s="24" t="s">
        <v>147</v>
      </c>
      <c r="C237" s="9" t="s">
        <v>20</v>
      </c>
      <c r="D237" s="41">
        <v>460</v>
      </c>
    </row>
    <row r="238" spans="1:4" s="16" customFormat="1" ht="29.25" customHeight="1">
      <c r="A238" s="40">
        <v>200</v>
      </c>
      <c r="B238" s="24" t="s">
        <v>148</v>
      </c>
      <c r="C238" s="9" t="s">
        <v>20</v>
      </c>
      <c r="D238" s="41">
        <v>900</v>
      </c>
    </row>
    <row r="239" spans="1:4" s="16" customFormat="1" ht="35.25" customHeight="1">
      <c r="A239" s="40">
        <v>201</v>
      </c>
      <c r="B239" s="8" t="s">
        <v>149</v>
      </c>
      <c r="C239" s="9" t="s">
        <v>20</v>
      </c>
      <c r="D239" s="41">
        <v>490</v>
      </c>
    </row>
    <row r="240" spans="1:4" s="16" customFormat="1" ht="32.25" customHeight="1">
      <c r="A240" s="259" t="s">
        <v>572</v>
      </c>
      <c r="B240" s="260"/>
      <c r="C240" s="260"/>
      <c r="D240" s="261"/>
    </row>
    <row r="241" spans="1:4" s="16" customFormat="1" ht="40.5" customHeight="1">
      <c r="A241" s="42">
        <v>202</v>
      </c>
      <c r="B241" s="15" t="s">
        <v>573</v>
      </c>
      <c r="C241" s="19" t="s">
        <v>472</v>
      </c>
      <c r="D241" s="41">
        <v>3000</v>
      </c>
    </row>
    <row r="242" spans="1:4" s="16" customFormat="1" ht="36" customHeight="1">
      <c r="A242" s="42">
        <v>203</v>
      </c>
      <c r="B242" s="15" t="s">
        <v>574</v>
      </c>
      <c r="C242" s="19" t="s">
        <v>472</v>
      </c>
      <c r="D242" s="41">
        <v>3500</v>
      </c>
    </row>
    <row r="243" spans="1:4" s="16" customFormat="1" ht="44.25" customHeight="1">
      <c r="A243" s="42">
        <v>204</v>
      </c>
      <c r="B243" s="15" t="s">
        <v>575</v>
      </c>
      <c r="C243" s="19" t="s">
        <v>472</v>
      </c>
      <c r="D243" s="41">
        <v>3800</v>
      </c>
    </row>
    <row r="244" spans="1:4" s="14" customFormat="1" ht="36.75" customHeight="1">
      <c r="A244" s="42">
        <v>205</v>
      </c>
      <c r="B244" s="15" t="s">
        <v>576</v>
      </c>
      <c r="C244" s="19" t="s">
        <v>472</v>
      </c>
      <c r="D244" s="41">
        <v>4300</v>
      </c>
    </row>
    <row r="245" spans="1:5" s="26" customFormat="1" ht="43.5" customHeight="1">
      <c r="A245" s="42">
        <v>206</v>
      </c>
      <c r="B245" s="15" t="s">
        <v>577</v>
      </c>
      <c r="C245" s="19" t="s">
        <v>472</v>
      </c>
      <c r="D245" s="41">
        <v>3300</v>
      </c>
      <c r="E245" s="58"/>
    </row>
    <row r="246" spans="1:4" s="13" customFormat="1" ht="62.25" customHeight="1">
      <c r="A246" s="42">
        <v>207</v>
      </c>
      <c r="B246" s="15" t="s">
        <v>578</v>
      </c>
      <c r="C246" s="19" t="s">
        <v>472</v>
      </c>
      <c r="D246" s="41">
        <v>4600</v>
      </c>
    </row>
    <row r="247" spans="1:4" s="13" customFormat="1" ht="45.75" customHeight="1">
      <c r="A247" s="42">
        <v>208</v>
      </c>
      <c r="B247" s="15" t="s">
        <v>579</v>
      </c>
      <c r="C247" s="19" t="s">
        <v>472</v>
      </c>
      <c r="D247" s="41">
        <v>3700</v>
      </c>
    </row>
    <row r="248" spans="1:4" s="13" customFormat="1" ht="57" customHeight="1">
      <c r="A248" s="42">
        <v>209</v>
      </c>
      <c r="B248" s="15" t="s">
        <v>580</v>
      </c>
      <c r="C248" s="19" t="s">
        <v>472</v>
      </c>
      <c r="D248" s="41">
        <v>5300</v>
      </c>
    </row>
    <row r="249" spans="1:4" s="13" customFormat="1" ht="25.5" customHeight="1">
      <c r="A249" s="300" t="s">
        <v>150</v>
      </c>
      <c r="B249" s="301"/>
      <c r="C249" s="301"/>
      <c r="D249" s="302"/>
    </row>
    <row r="250" spans="1:4" s="13" customFormat="1" ht="38.25" customHeight="1">
      <c r="A250" s="40">
        <v>210</v>
      </c>
      <c r="B250" s="8" t="s">
        <v>151</v>
      </c>
      <c r="C250" s="9" t="s">
        <v>152</v>
      </c>
      <c r="D250" s="41">
        <v>5000</v>
      </c>
    </row>
    <row r="251" spans="1:4" s="13" customFormat="1" ht="27.75" customHeight="1">
      <c r="A251" s="40">
        <v>211</v>
      </c>
      <c r="B251" s="8" t="s">
        <v>153</v>
      </c>
      <c r="C251" s="9" t="s">
        <v>152</v>
      </c>
      <c r="D251" s="41">
        <v>5000</v>
      </c>
    </row>
    <row r="252" spans="1:4" s="13" customFormat="1" ht="33" customHeight="1">
      <c r="A252" s="40">
        <v>212</v>
      </c>
      <c r="B252" s="8" t="s">
        <v>154</v>
      </c>
      <c r="C252" s="9" t="s">
        <v>152</v>
      </c>
      <c r="D252" s="41">
        <v>7000</v>
      </c>
    </row>
    <row r="253" spans="1:4" s="13" customFormat="1" ht="22.5" customHeight="1">
      <c r="A253" s="40">
        <v>213</v>
      </c>
      <c r="B253" s="8" t="s">
        <v>155</v>
      </c>
      <c r="C253" s="9" t="s">
        <v>152</v>
      </c>
      <c r="D253" s="41">
        <v>5000</v>
      </c>
    </row>
    <row r="254" spans="1:4" s="14" customFormat="1" ht="28.5" customHeight="1">
      <c r="A254" s="40">
        <v>214</v>
      </c>
      <c r="B254" s="8" t="s">
        <v>156</v>
      </c>
      <c r="C254" s="9" t="s">
        <v>20</v>
      </c>
      <c r="D254" s="41">
        <v>1600</v>
      </c>
    </row>
    <row r="255" spans="1:4" s="16" customFormat="1" ht="32.25" customHeight="1">
      <c r="A255" s="40">
        <v>215</v>
      </c>
      <c r="B255" s="8" t="s">
        <v>157</v>
      </c>
      <c r="C255" s="9" t="s">
        <v>20</v>
      </c>
      <c r="D255" s="41">
        <v>6200</v>
      </c>
    </row>
    <row r="256" spans="1:4" s="16" customFormat="1" ht="29.25" customHeight="1">
      <c r="A256" s="40">
        <v>216</v>
      </c>
      <c r="B256" s="8" t="s">
        <v>158</v>
      </c>
      <c r="C256" s="9" t="s">
        <v>20</v>
      </c>
      <c r="D256" s="41">
        <v>7000</v>
      </c>
    </row>
    <row r="257" spans="1:4" s="16" customFormat="1" ht="26.25" customHeight="1">
      <c r="A257" s="40">
        <v>217</v>
      </c>
      <c r="B257" s="8" t="s">
        <v>159</v>
      </c>
      <c r="C257" s="9" t="s">
        <v>20</v>
      </c>
      <c r="D257" s="41">
        <v>6200</v>
      </c>
    </row>
    <row r="258" spans="1:4" s="16" customFormat="1" ht="28.5" customHeight="1">
      <c r="A258" s="40">
        <v>218</v>
      </c>
      <c r="B258" s="8" t="s">
        <v>160</v>
      </c>
      <c r="C258" s="9" t="s">
        <v>20</v>
      </c>
      <c r="D258" s="41">
        <v>8000</v>
      </c>
    </row>
    <row r="259" spans="1:4" s="28" customFormat="1" ht="29.25" customHeight="1">
      <c r="A259" s="277" t="s">
        <v>161</v>
      </c>
      <c r="B259" s="278"/>
      <c r="C259" s="278"/>
      <c r="D259" s="279"/>
    </row>
    <row r="260" spans="1:4" s="16" customFormat="1" ht="60" customHeight="1">
      <c r="A260" s="42">
        <v>219</v>
      </c>
      <c r="B260" s="8" t="s">
        <v>162</v>
      </c>
      <c r="C260" s="10" t="s">
        <v>20</v>
      </c>
      <c r="D260" s="41">
        <v>15500</v>
      </c>
    </row>
    <row r="261" spans="1:4" s="16" customFormat="1" ht="55.5" customHeight="1">
      <c r="A261" s="42">
        <v>220</v>
      </c>
      <c r="B261" s="8" t="s">
        <v>163</v>
      </c>
      <c r="C261" s="10" t="s">
        <v>20</v>
      </c>
      <c r="D261" s="41">
        <v>18500</v>
      </c>
    </row>
    <row r="262" spans="1:4" s="16" customFormat="1" ht="45.75" customHeight="1">
      <c r="A262" s="42">
        <v>221</v>
      </c>
      <c r="B262" s="8" t="s">
        <v>164</v>
      </c>
      <c r="C262" s="10" t="s">
        <v>20</v>
      </c>
      <c r="D262" s="41">
        <v>5400</v>
      </c>
    </row>
    <row r="263" spans="1:4" s="16" customFormat="1" ht="37.5" customHeight="1">
      <c r="A263" s="42">
        <v>222</v>
      </c>
      <c r="B263" s="8" t="s">
        <v>165</v>
      </c>
      <c r="C263" s="10" t="s">
        <v>20</v>
      </c>
      <c r="D263" s="41">
        <v>2400</v>
      </c>
    </row>
    <row r="264" spans="1:4" s="16" customFormat="1" ht="28.5" customHeight="1">
      <c r="A264" s="259" t="s">
        <v>166</v>
      </c>
      <c r="B264" s="260"/>
      <c r="C264" s="260"/>
      <c r="D264" s="261"/>
    </row>
    <row r="265" spans="1:4" s="16" customFormat="1" ht="43.5" customHeight="1">
      <c r="A265" s="42">
        <v>223</v>
      </c>
      <c r="B265" s="8" t="s">
        <v>167</v>
      </c>
      <c r="C265" s="19" t="s">
        <v>146</v>
      </c>
      <c r="D265" s="41">
        <v>25000</v>
      </c>
    </row>
    <row r="266" spans="1:4" s="16" customFormat="1" ht="45" customHeight="1">
      <c r="A266" s="42">
        <v>224</v>
      </c>
      <c r="B266" s="8" t="s">
        <v>168</v>
      </c>
      <c r="C266" s="19" t="s">
        <v>146</v>
      </c>
      <c r="D266" s="41">
        <v>9000</v>
      </c>
    </row>
    <row r="267" spans="1:4" s="16" customFormat="1" ht="26.25" customHeight="1">
      <c r="A267" s="42">
        <v>225</v>
      </c>
      <c r="B267" s="8" t="s">
        <v>583</v>
      </c>
      <c r="C267" s="19" t="s">
        <v>146</v>
      </c>
      <c r="D267" s="41">
        <v>20000</v>
      </c>
    </row>
    <row r="268" spans="1:4" s="16" customFormat="1" ht="30" customHeight="1">
      <c r="A268" s="42">
        <v>226</v>
      </c>
      <c r="B268" s="8" t="s">
        <v>507</v>
      </c>
      <c r="C268" s="19" t="s">
        <v>146</v>
      </c>
      <c r="D268" s="41">
        <v>4500</v>
      </c>
    </row>
    <row r="269" spans="1:4" s="16" customFormat="1" ht="42" customHeight="1">
      <c r="A269" s="42">
        <v>227</v>
      </c>
      <c r="B269" s="8" t="s">
        <v>505</v>
      </c>
      <c r="C269" s="19" t="s">
        <v>146</v>
      </c>
      <c r="D269" s="41">
        <v>6700</v>
      </c>
    </row>
    <row r="270" spans="1:4" s="16" customFormat="1" ht="40.5" customHeight="1">
      <c r="A270" s="42">
        <v>228</v>
      </c>
      <c r="B270" s="8" t="s">
        <v>506</v>
      </c>
      <c r="C270" s="19" t="s">
        <v>146</v>
      </c>
      <c r="D270" s="41">
        <v>7600</v>
      </c>
    </row>
    <row r="271" spans="1:4" s="16" customFormat="1" ht="28.5" customHeight="1">
      <c r="A271" s="42">
        <v>229</v>
      </c>
      <c r="B271" s="8" t="s">
        <v>169</v>
      </c>
      <c r="C271" s="19" t="s">
        <v>146</v>
      </c>
      <c r="D271" s="41">
        <v>5300</v>
      </c>
    </row>
    <row r="272" spans="1:4" s="16" customFormat="1" ht="23.25" customHeight="1">
      <c r="A272" s="42">
        <v>230</v>
      </c>
      <c r="B272" s="8" t="s">
        <v>170</v>
      </c>
      <c r="C272" s="19" t="s">
        <v>146</v>
      </c>
      <c r="D272" s="41">
        <v>15000.039411036994</v>
      </c>
    </row>
    <row r="273" spans="1:4" s="16" customFormat="1" ht="33.75" customHeight="1">
      <c r="A273" s="42">
        <v>231</v>
      </c>
      <c r="B273" s="8" t="s">
        <v>171</v>
      </c>
      <c r="C273" s="19" t="s">
        <v>146</v>
      </c>
      <c r="D273" s="41">
        <v>13200</v>
      </c>
    </row>
    <row r="274" spans="1:4" s="16" customFormat="1" ht="29.25" customHeight="1">
      <c r="A274" s="42">
        <v>232</v>
      </c>
      <c r="B274" s="15" t="s">
        <v>172</v>
      </c>
      <c r="C274" s="19" t="s">
        <v>146</v>
      </c>
      <c r="D274" s="53">
        <v>749.6766299194677</v>
      </c>
    </row>
    <row r="275" spans="1:4" s="16" customFormat="1" ht="34.5" customHeight="1">
      <c r="A275" s="42">
        <v>233</v>
      </c>
      <c r="B275" s="8" t="s">
        <v>173</v>
      </c>
      <c r="C275" s="19" t="s">
        <v>146</v>
      </c>
      <c r="D275" s="41">
        <v>2100</v>
      </c>
    </row>
    <row r="276" spans="1:4" s="16" customFormat="1" ht="21" customHeight="1">
      <c r="A276" s="42">
        <v>234</v>
      </c>
      <c r="B276" s="8" t="s">
        <v>174</v>
      </c>
      <c r="C276" s="19" t="s">
        <v>146</v>
      </c>
      <c r="D276" s="41">
        <v>7900</v>
      </c>
    </row>
    <row r="277" spans="1:4" s="16" customFormat="1" ht="21" customHeight="1">
      <c r="A277" s="42">
        <v>235</v>
      </c>
      <c r="B277" s="8" t="s">
        <v>175</v>
      </c>
      <c r="C277" s="19" t="s">
        <v>146</v>
      </c>
      <c r="D277" s="41">
        <v>4600</v>
      </c>
    </row>
    <row r="278" spans="1:4" s="16" customFormat="1" ht="25.5" customHeight="1">
      <c r="A278" s="42">
        <v>236</v>
      </c>
      <c r="B278" s="8" t="s">
        <v>176</v>
      </c>
      <c r="C278" s="19" t="s">
        <v>146</v>
      </c>
      <c r="D278" s="41">
        <v>14999.630166754781</v>
      </c>
    </row>
    <row r="279" spans="1:4" s="16" customFormat="1" ht="26.25" customHeight="1">
      <c r="A279" s="42">
        <v>237</v>
      </c>
      <c r="B279" s="8" t="s">
        <v>177</v>
      </c>
      <c r="C279" s="19" t="s">
        <v>146</v>
      </c>
      <c r="D279" s="41">
        <v>14999.630166754781</v>
      </c>
    </row>
    <row r="280" spans="1:4" s="16" customFormat="1" ht="46.5" customHeight="1">
      <c r="A280" s="42">
        <v>238</v>
      </c>
      <c r="B280" s="8" t="s">
        <v>510</v>
      </c>
      <c r="C280" s="19" t="s">
        <v>146</v>
      </c>
      <c r="D280" s="41">
        <v>7000.343516553571</v>
      </c>
    </row>
    <row r="281" spans="1:4" s="16" customFormat="1" ht="34.5" customHeight="1">
      <c r="A281" s="42">
        <v>239</v>
      </c>
      <c r="B281" s="8" t="s">
        <v>1066</v>
      </c>
      <c r="C281" s="9" t="s">
        <v>146</v>
      </c>
      <c r="D281" s="41">
        <v>7500</v>
      </c>
    </row>
    <row r="282" spans="1:4" s="16" customFormat="1" ht="31.5" customHeight="1">
      <c r="A282" s="42">
        <v>240</v>
      </c>
      <c r="B282" s="8" t="s">
        <v>1067</v>
      </c>
      <c r="C282" s="9" t="s">
        <v>146</v>
      </c>
      <c r="D282" s="41">
        <v>6000</v>
      </c>
    </row>
    <row r="283" spans="1:4" s="16" customFormat="1" ht="30" customHeight="1">
      <c r="A283" s="42">
        <v>241</v>
      </c>
      <c r="B283" s="8" t="s">
        <v>178</v>
      </c>
      <c r="C283" s="19" t="s">
        <v>146</v>
      </c>
      <c r="D283" s="41">
        <v>7899.637040810223</v>
      </c>
    </row>
    <row r="284" spans="1:4" s="16" customFormat="1" ht="27" customHeight="1">
      <c r="A284" s="42">
        <v>242</v>
      </c>
      <c r="B284" s="8" t="s">
        <v>179</v>
      </c>
      <c r="C284" s="19" t="s">
        <v>146</v>
      </c>
      <c r="D284" s="41">
        <v>7000</v>
      </c>
    </row>
    <row r="285" spans="1:4" s="16" customFormat="1" ht="21" customHeight="1">
      <c r="A285" s="42">
        <v>243</v>
      </c>
      <c r="B285" s="8" t="s">
        <v>180</v>
      </c>
      <c r="C285" s="19" t="s">
        <v>146</v>
      </c>
      <c r="D285" s="41">
        <v>7000.182169249961</v>
      </c>
    </row>
    <row r="286" spans="1:4" s="16" customFormat="1" ht="21" customHeight="1">
      <c r="A286" s="42">
        <v>244</v>
      </c>
      <c r="B286" s="8" t="s">
        <v>537</v>
      </c>
      <c r="C286" s="19" t="s">
        <v>146</v>
      </c>
      <c r="D286" s="41">
        <v>7000</v>
      </c>
    </row>
    <row r="287" spans="1:4" s="16" customFormat="1" ht="21" customHeight="1">
      <c r="A287" s="42">
        <v>245</v>
      </c>
      <c r="B287" s="8" t="s">
        <v>511</v>
      </c>
      <c r="C287" s="19" t="s">
        <v>146</v>
      </c>
      <c r="D287" s="41">
        <v>7000</v>
      </c>
    </row>
    <row r="288" spans="1:4" s="16" customFormat="1" ht="21" customHeight="1">
      <c r="A288" s="42">
        <v>246</v>
      </c>
      <c r="B288" s="8" t="s">
        <v>508</v>
      </c>
      <c r="C288" s="19" t="s">
        <v>146</v>
      </c>
      <c r="D288" s="41">
        <v>7000</v>
      </c>
    </row>
    <row r="289" spans="1:4" s="16" customFormat="1" ht="24" customHeight="1">
      <c r="A289" s="42">
        <v>247</v>
      </c>
      <c r="B289" s="8" t="s">
        <v>963</v>
      </c>
      <c r="C289" s="19" t="s">
        <v>146</v>
      </c>
      <c r="D289" s="41">
        <v>7000</v>
      </c>
    </row>
    <row r="290" spans="1:4" s="16" customFormat="1" ht="21" customHeight="1">
      <c r="A290" s="42">
        <v>248</v>
      </c>
      <c r="B290" s="8" t="s">
        <v>181</v>
      </c>
      <c r="C290" s="19" t="s">
        <v>146</v>
      </c>
      <c r="D290" s="41">
        <v>5800</v>
      </c>
    </row>
    <row r="291" spans="1:4" s="16" customFormat="1" ht="21" customHeight="1">
      <c r="A291" s="42">
        <v>249</v>
      </c>
      <c r="B291" s="8" t="s">
        <v>182</v>
      </c>
      <c r="C291" s="19" t="s">
        <v>146</v>
      </c>
      <c r="D291" s="41">
        <v>6000</v>
      </c>
    </row>
    <row r="292" spans="1:4" s="16" customFormat="1" ht="21" customHeight="1">
      <c r="A292" s="42">
        <v>250</v>
      </c>
      <c r="B292" s="8" t="s">
        <v>183</v>
      </c>
      <c r="C292" s="19" t="s">
        <v>146</v>
      </c>
      <c r="D292" s="41">
        <v>6000</v>
      </c>
    </row>
    <row r="293" spans="1:4" s="16" customFormat="1" ht="21" customHeight="1">
      <c r="A293" s="42">
        <v>251</v>
      </c>
      <c r="B293" s="8" t="s">
        <v>509</v>
      </c>
      <c r="C293" s="19" t="s">
        <v>146</v>
      </c>
      <c r="D293" s="41">
        <v>3300</v>
      </c>
    </row>
    <row r="294" spans="1:4" s="16" customFormat="1" ht="21" customHeight="1">
      <c r="A294" s="42">
        <v>252</v>
      </c>
      <c r="B294" s="8" t="s">
        <v>184</v>
      </c>
      <c r="C294" s="19" t="s">
        <v>146</v>
      </c>
      <c r="D294" s="41">
        <v>4000</v>
      </c>
    </row>
    <row r="295" spans="1:4" s="16" customFormat="1" ht="21" customHeight="1">
      <c r="A295" s="42">
        <v>253</v>
      </c>
      <c r="B295" s="8" t="s">
        <v>185</v>
      </c>
      <c r="C295" s="19" t="s">
        <v>146</v>
      </c>
      <c r="D295" s="41">
        <v>4000</v>
      </c>
    </row>
    <row r="296" spans="1:4" s="16" customFormat="1" ht="21" customHeight="1">
      <c r="A296" s="42">
        <v>254</v>
      </c>
      <c r="B296" s="8" t="s">
        <v>186</v>
      </c>
      <c r="C296" s="19" t="s">
        <v>146</v>
      </c>
      <c r="D296" s="41">
        <v>3500</v>
      </c>
    </row>
    <row r="297" spans="1:4" s="16" customFormat="1" ht="21" customHeight="1">
      <c r="A297" s="42">
        <v>255</v>
      </c>
      <c r="B297" s="8" t="s">
        <v>546</v>
      </c>
      <c r="C297" s="19" t="s">
        <v>146</v>
      </c>
      <c r="D297" s="41">
        <v>5800</v>
      </c>
    </row>
    <row r="298" spans="1:4" s="16" customFormat="1" ht="21" customHeight="1">
      <c r="A298" s="42">
        <v>256</v>
      </c>
      <c r="B298" s="8" t="s">
        <v>187</v>
      </c>
      <c r="C298" s="19" t="s">
        <v>146</v>
      </c>
      <c r="D298" s="41">
        <v>3000</v>
      </c>
    </row>
    <row r="299" spans="1:4" s="16" customFormat="1" ht="21" customHeight="1">
      <c r="A299" s="42">
        <v>257</v>
      </c>
      <c r="B299" s="8" t="s">
        <v>188</v>
      </c>
      <c r="C299" s="19" t="s">
        <v>146</v>
      </c>
      <c r="D299" s="41">
        <v>6500</v>
      </c>
    </row>
    <row r="300" spans="1:4" s="16" customFormat="1" ht="21" customHeight="1">
      <c r="A300" s="42">
        <v>258</v>
      </c>
      <c r="B300" s="8" t="s">
        <v>189</v>
      </c>
      <c r="C300" s="19" t="s">
        <v>146</v>
      </c>
      <c r="D300" s="41">
        <v>4000</v>
      </c>
    </row>
    <row r="301" spans="1:4" s="16" customFormat="1" ht="21" customHeight="1">
      <c r="A301" s="42">
        <v>259</v>
      </c>
      <c r="B301" s="8" t="s">
        <v>190</v>
      </c>
      <c r="C301" s="19" t="s">
        <v>146</v>
      </c>
      <c r="D301" s="41">
        <v>4000</v>
      </c>
    </row>
    <row r="302" spans="1:4" s="16" customFormat="1" ht="21" customHeight="1">
      <c r="A302" s="42">
        <v>260</v>
      </c>
      <c r="B302" s="8" t="s">
        <v>191</v>
      </c>
      <c r="C302" s="19" t="s">
        <v>146</v>
      </c>
      <c r="D302" s="41">
        <v>4800</v>
      </c>
    </row>
    <row r="303" spans="1:4" s="16" customFormat="1" ht="21" customHeight="1">
      <c r="A303" s="42">
        <v>261</v>
      </c>
      <c r="B303" s="8" t="s">
        <v>192</v>
      </c>
      <c r="C303" s="19" t="s">
        <v>146</v>
      </c>
      <c r="D303" s="41">
        <v>7000</v>
      </c>
    </row>
    <row r="304" spans="1:4" s="16" customFormat="1" ht="38.25" customHeight="1">
      <c r="A304" s="42">
        <v>262</v>
      </c>
      <c r="B304" s="8" t="s">
        <v>193</v>
      </c>
      <c r="C304" s="19" t="s">
        <v>146</v>
      </c>
      <c r="D304" s="41">
        <v>4100</v>
      </c>
    </row>
    <row r="305" spans="1:4" s="16" customFormat="1" ht="24.75" customHeight="1">
      <c r="A305" s="42">
        <v>263</v>
      </c>
      <c r="B305" s="8" t="s">
        <v>194</v>
      </c>
      <c r="C305" s="19" t="s">
        <v>146</v>
      </c>
      <c r="D305" s="41">
        <v>3700</v>
      </c>
    </row>
    <row r="306" spans="1:4" s="16" customFormat="1" ht="24.75" customHeight="1">
      <c r="A306" s="42">
        <v>264</v>
      </c>
      <c r="B306" s="8" t="s">
        <v>195</v>
      </c>
      <c r="C306" s="19" t="s">
        <v>146</v>
      </c>
      <c r="D306" s="41">
        <v>5800</v>
      </c>
    </row>
    <row r="307" spans="1:4" s="16" customFormat="1" ht="21" customHeight="1">
      <c r="A307" s="42">
        <v>265</v>
      </c>
      <c r="B307" s="8" t="s">
        <v>196</v>
      </c>
      <c r="C307" s="19" t="s">
        <v>146</v>
      </c>
      <c r="D307" s="41">
        <v>7000</v>
      </c>
    </row>
    <row r="308" spans="1:4" s="16" customFormat="1" ht="21" customHeight="1">
      <c r="A308" s="42">
        <v>266</v>
      </c>
      <c r="B308" s="8" t="s">
        <v>197</v>
      </c>
      <c r="C308" s="19" t="s">
        <v>146</v>
      </c>
      <c r="D308" s="41">
        <v>9600</v>
      </c>
    </row>
    <row r="309" spans="1:4" s="16" customFormat="1" ht="21" customHeight="1">
      <c r="A309" s="42">
        <v>267</v>
      </c>
      <c r="B309" s="8" t="s">
        <v>198</v>
      </c>
      <c r="C309" s="19" t="s">
        <v>146</v>
      </c>
      <c r="D309" s="41">
        <v>2000</v>
      </c>
    </row>
    <row r="310" spans="1:4" s="16" customFormat="1" ht="43.5" customHeight="1">
      <c r="A310" s="42">
        <v>268</v>
      </c>
      <c r="B310" s="8" t="s">
        <v>199</v>
      </c>
      <c r="C310" s="19" t="s">
        <v>146</v>
      </c>
      <c r="D310" s="41">
        <v>3600</v>
      </c>
    </row>
    <row r="311" spans="1:4" s="16" customFormat="1" ht="35.25" customHeight="1">
      <c r="A311" s="42">
        <v>269</v>
      </c>
      <c r="B311" s="8" t="s">
        <v>200</v>
      </c>
      <c r="C311" s="19" t="s">
        <v>146</v>
      </c>
      <c r="D311" s="41">
        <v>3500</v>
      </c>
    </row>
    <row r="312" spans="1:4" s="16" customFormat="1" ht="33" customHeight="1">
      <c r="A312" s="42">
        <v>270</v>
      </c>
      <c r="B312" s="8" t="s">
        <v>201</v>
      </c>
      <c r="C312" s="19" t="s">
        <v>146</v>
      </c>
      <c r="D312" s="41">
        <v>1499.97314860817</v>
      </c>
    </row>
    <row r="313" spans="1:4" s="16" customFormat="1" ht="45.75" customHeight="1">
      <c r="A313" s="42">
        <v>271</v>
      </c>
      <c r="B313" s="8" t="s">
        <v>202</v>
      </c>
      <c r="C313" s="19" t="s">
        <v>146</v>
      </c>
      <c r="D313" s="41">
        <v>7500.210131503042</v>
      </c>
    </row>
    <row r="314" spans="1:4" s="16" customFormat="1" ht="21.75" customHeight="1">
      <c r="A314" s="42">
        <v>272</v>
      </c>
      <c r="B314" s="8" t="s">
        <v>203</v>
      </c>
      <c r="C314" s="19" t="s">
        <v>146</v>
      </c>
      <c r="D314" s="41">
        <v>5900</v>
      </c>
    </row>
    <row r="315" spans="1:4" s="16" customFormat="1" ht="27.75" customHeight="1">
      <c r="A315" s="42">
        <v>273</v>
      </c>
      <c r="B315" s="8" t="s">
        <v>1065</v>
      </c>
      <c r="C315" s="19" t="s">
        <v>146</v>
      </c>
      <c r="D315" s="41">
        <v>7500</v>
      </c>
    </row>
    <row r="316" spans="1:4" s="16" customFormat="1" ht="21.75" customHeight="1">
      <c r="A316" s="277" t="s">
        <v>204</v>
      </c>
      <c r="B316" s="278"/>
      <c r="C316" s="278"/>
      <c r="D316" s="279"/>
    </row>
    <row r="317" spans="1:4" s="16" customFormat="1" ht="39" customHeight="1">
      <c r="A317" s="40">
        <v>274</v>
      </c>
      <c r="B317" s="8" t="s">
        <v>205</v>
      </c>
      <c r="C317" s="9" t="s">
        <v>35</v>
      </c>
      <c r="D317" s="81">
        <v>500000</v>
      </c>
    </row>
    <row r="318" spans="1:4" s="16" customFormat="1" ht="21.75" customHeight="1">
      <c r="A318" s="42">
        <v>275</v>
      </c>
      <c r="B318" s="8" t="s">
        <v>206</v>
      </c>
      <c r="C318" s="19" t="s">
        <v>35</v>
      </c>
      <c r="D318" s="41">
        <v>500000</v>
      </c>
    </row>
    <row r="319" spans="1:4" s="16" customFormat="1" ht="21.75" customHeight="1">
      <c r="A319" s="40">
        <v>276</v>
      </c>
      <c r="B319" s="8" t="s">
        <v>207</v>
      </c>
      <c r="C319" s="19" t="s">
        <v>35</v>
      </c>
      <c r="D319" s="41">
        <v>500000</v>
      </c>
    </row>
    <row r="320" spans="1:4" s="7" customFormat="1" ht="36.75" customHeight="1">
      <c r="A320" s="42">
        <v>277</v>
      </c>
      <c r="B320" s="8" t="s">
        <v>208</v>
      </c>
      <c r="C320" s="19" t="s">
        <v>35</v>
      </c>
      <c r="D320" s="41">
        <v>500000</v>
      </c>
    </row>
    <row r="321" spans="1:4" s="16" customFormat="1" ht="21.75" customHeight="1">
      <c r="A321" s="40">
        <v>278</v>
      </c>
      <c r="B321" s="8" t="s">
        <v>209</v>
      </c>
      <c r="C321" s="19" t="s">
        <v>35</v>
      </c>
      <c r="D321" s="41">
        <v>500000</v>
      </c>
    </row>
    <row r="322" spans="1:4" s="16" customFormat="1" ht="21.75" customHeight="1">
      <c r="A322" s="42">
        <v>279</v>
      </c>
      <c r="B322" s="8" t="s">
        <v>210</v>
      </c>
      <c r="C322" s="19" t="s">
        <v>35</v>
      </c>
      <c r="D322" s="41">
        <v>500000</v>
      </c>
    </row>
    <row r="323" spans="1:4" s="16" customFormat="1" ht="21.75" customHeight="1">
      <c r="A323" s="40">
        <v>280</v>
      </c>
      <c r="B323" s="8" t="s">
        <v>211</v>
      </c>
      <c r="C323" s="19" t="s">
        <v>35</v>
      </c>
      <c r="D323" s="41">
        <v>500000</v>
      </c>
    </row>
    <row r="324" spans="1:4" s="16" customFormat="1" ht="21.75" customHeight="1">
      <c r="A324" s="42">
        <v>281</v>
      </c>
      <c r="B324" s="8" t="s">
        <v>212</v>
      </c>
      <c r="C324" s="19" t="s">
        <v>35</v>
      </c>
      <c r="D324" s="41">
        <v>500000</v>
      </c>
    </row>
    <row r="325" spans="1:4" s="16" customFormat="1" ht="21.75" customHeight="1">
      <c r="A325" s="40">
        <v>282</v>
      </c>
      <c r="B325" s="8" t="s">
        <v>213</v>
      </c>
      <c r="C325" s="19" t="s">
        <v>35</v>
      </c>
      <c r="D325" s="41">
        <v>500000</v>
      </c>
    </row>
    <row r="326" spans="1:4" s="16" customFormat="1" ht="21.75" customHeight="1">
      <c r="A326" s="259" t="s">
        <v>900</v>
      </c>
      <c r="B326" s="260"/>
      <c r="C326" s="260"/>
      <c r="D326" s="261"/>
    </row>
    <row r="327" spans="1:4" s="16" customFormat="1" ht="21.75" customHeight="1">
      <c r="A327" s="42">
        <v>283</v>
      </c>
      <c r="B327" s="8" t="s">
        <v>519</v>
      </c>
      <c r="C327" s="9" t="s">
        <v>35</v>
      </c>
      <c r="D327" s="41">
        <v>41000</v>
      </c>
    </row>
    <row r="328" spans="1:4" s="16" customFormat="1" ht="21.75" customHeight="1">
      <c r="A328" s="42">
        <v>284</v>
      </c>
      <c r="B328" s="8" t="s">
        <v>525</v>
      </c>
      <c r="C328" s="9" t="s">
        <v>146</v>
      </c>
      <c r="D328" s="41">
        <v>1500</v>
      </c>
    </row>
    <row r="329" spans="1:4" s="16" customFormat="1" ht="21.75" customHeight="1">
      <c r="A329" s="42">
        <v>285</v>
      </c>
      <c r="B329" s="8" t="s">
        <v>964</v>
      </c>
      <c r="C329" s="75" t="s">
        <v>146</v>
      </c>
      <c r="D329" s="41">
        <v>8000</v>
      </c>
    </row>
    <row r="330" spans="1:4" s="16" customFormat="1" ht="21.75" customHeight="1">
      <c r="A330" s="42">
        <v>286</v>
      </c>
      <c r="B330" s="8" t="s">
        <v>965</v>
      </c>
      <c r="C330" s="19" t="s">
        <v>35</v>
      </c>
      <c r="D330" s="41">
        <v>18000</v>
      </c>
    </row>
    <row r="331" spans="1:4" s="16" customFormat="1" ht="21.75" customHeight="1">
      <c r="A331" s="42">
        <v>287</v>
      </c>
      <c r="B331" s="8" t="s">
        <v>966</v>
      </c>
      <c r="C331" s="19" t="s">
        <v>40</v>
      </c>
      <c r="D331" s="41">
        <v>4000</v>
      </c>
    </row>
    <row r="332" spans="1:4" s="16" customFormat="1" ht="21.75" customHeight="1">
      <c r="A332" s="42">
        <v>288</v>
      </c>
      <c r="B332" s="8" t="s">
        <v>214</v>
      </c>
      <c r="C332" s="19" t="s">
        <v>146</v>
      </c>
      <c r="D332" s="41">
        <v>5000</v>
      </c>
    </row>
    <row r="333" spans="1:4" s="16" customFormat="1" ht="25.5" customHeight="1">
      <c r="A333" s="42">
        <v>289</v>
      </c>
      <c r="B333" s="8" t="s">
        <v>526</v>
      </c>
      <c r="C333" s="19" t="s">
        <v>40</v>
      </c>
      <c r="D333" s="41">
        <v>4000</v>
      </c>
    </row>
    <row r="334" spans="1:4" s="16" customFormat="1" ht="27" customHeight="1">
      <c r="A334" s="42">
        <v>290</v>
      </c>
      <c r="B334" s="8" t="s">
        <v>967</v>
      </c>
      <c r="C334" s="19" t="s">
        <v>146</v>
      </c>
      <c r="D334" s="41">
        <v>16500</v>
      </c>
    </row>
    <row r="335" spans="1:4" s="16" customFormat="1" ht="26.25" customHeight="1">
      <c r="A335" s="42">
        <v>291</v>
      </c>
      <c r="B335" s="8" t="s">
        <v>968</v>
      </c>
      <c r="C335" s="19" t="s">
        <v>40</v>
      </c>
      <c r="D335" s="41">
        <v>10000</v>
      </c>
    </row>
    <row r="336" spans="1:4" s="16" customFormat="1" ht="22.5" customHeight="1">
      <c r="A336" s="42">
        <v>292</v>
      </c>
      <c r="B336" s="8" t="s">
        <v>969</v>
      </c>
      <c r="C336" s="19" t="s">
        <v>35</v>
      </c>
      <c r="D336" s="41">
        <v>20000</v>
      </c>
    </row>
    <row r="337" spans="1:4" s="16" customFormat="1" ht="26.25" customHeight="1">
      <c r="A337" s="42">
        <v>293</v>
      </c>
      <c r="B337" s="8" t="s">
        <v>636</v>
      </c>
      <c r="C337" s="19" t="s">
        <v>146</v>
      </c>
      <c r="D337" s="41">
        <v>8000</v>
      </c>
    </row>
    <row r="338" spans="1:4" s="16" customFormat="1" ht="25.5" customHeight="1">
      <c r="A338" s="42">
        <v>294</v>
      </c>
      <c r="B338" s="8" t="s">
        <v>215</v>
      </c>
      <c r="C338" s="19" t="s">
        <v>146</v>
      </c>
      <c r="D338" s="41">
        <v>6500</v>
      </c>
    </row>
    <row r="339" spans="1:4" s="16" customFormat="1" ht="26.25" customHeight="1">
      <c r="A339" s="42">
        <v>295</v>
      </c>
      <c r="B339" s="8" t="s">
        <v>514</v>
      </c>
      <c r="C339" s="19" t="s">
        <v>146</v>
      </c>
      <c r="D339" s="41">
        <v>7000</v>
      </c>
    </row>
    <row r="340" spans="1:4" s="16" customFormat="1" ht="22.5" customHeight="1">
      <c r="A340" s="42">
        <v>296</v>
      </c>
      <c r="B340" s="8" t="s">
        <v>513</v>
      </c>
      <c r="C340" s="19" t="s">
        <v>146</v>
      </c>
      <c r="D340" s="41">
        <v>6000</v>
      </c>
    </row>
    <row r="341" spans="1:4" s="16" customFormat="1" ht="22.5" customHeight="1">
      <c r="A341" s="42">
        <v>297</v>
      </c>
      <c r="B341" s="8" t="s">
        <v>512</v>
      </c>
      <c r="C341" s="19" t="s">
        <v>146</v>
      </c>
      <c r="D341" s="41">
        <v>6500</v>
      </c>
    </row>
    <row r="342" spans="1:4" s="16" customFormat="1" ht="26.25" customHeight="1">
      <c r="A342" s="42">
        <v>298</v>
      </c>
      <c r="B342" s="8" t="s">
        <v>970</v>
      </c>
      <c r="C342" s="19" t="s">
        <v>146</v>
      </c>
      <c r="D342" s="41">
        <v>900</v>
      </c>
    </row>
    <row r="343" spans="1:4" s="16" customFormat="1" ht="33.75" customHeight="1">
      <c r="A343" s="42">
        <v>299</v>
      </c>
      <c r="B343" s="8" t="s">
        <v>971</v>
      </c>
      <c r="C343" s="19" t="s">
        <v>35</v>
      </c>
      <c r="D343" s="41">
        <v>25000</v>
      </c>
    </row>
    <row r="344" spans="1:4" s="16" customFormat="1" ht="44.25" customHeight="1">
      <c r="A344" s="42">
        <v>300</v>
      </c>
      <c r="B344" s="8" t="s">
        <v>524</v>
      </c>
      <c r="C344" s="9" t="s">
        <v>35</v>
      </c>
      <c r="D344" s="41">
        <v>27000</v>
      </c>
    </row>
    <row r="345" spans="1:4" s="16" customFormat="1" ht="47.25" customHeight="1">
      <c r="A345" s="42">
        <v>301</v>
      </c>
      <c r="B345" s="8" t="s">
        <v>520</v>
      </c>
      <c r="C345" s="9" t="s">
        <v>35</v>
      </c>
      <c r="D345" s="41">
        <v>21000</v>
      </c>
    </row>
    <row r="346" spans="1:4" s="16" customFormat="1" ht="42" customHeight="1">
      <c r="A346" s="42">
        <v>302</v>
      </c>
      <c r="B346" s="8" t="s">
        <v>521</v>
      </c>
      <c r="C346" s="9" t="s">
        <v>35</v>
      </c>
      <c r="D346" s="41">
        <v>30500</v>
      </c>
    </row>
    <row r="347" spans="1:4" s="16" customFormat="1" ht="36" customHeight="1">
      <c r="A347" s="42">
        <v>303</v>
      </c>
      <c r="B347" s="8" t="s">
        <v>518</v>
      </c>
      <c r="C347" s="9" t="s">
        <v>35</v>
      </c>
      <c r="D347" s="41">
        <v>39000</v>
      </c>
    </row>
    <row r="348" spans="1:4" s="16" customFormat="1" ht="44.25" customHeight="1">
      <c r="A348" s="42">
        <v>304</v>
      </c>
      <c r="B348" s="8" t="s">
        <v>516</v>
      </c>
      <c r="C348" s="9" t="s">
        <v>35</v>
      </c>
      <c r="D348" s="41">
        <v>11500</v>
      </c>
    </row>
    <row r="349" spans="1:4" s="16" customFormat="1" ht="36" customHeight="1">
      <c r="A349" s="42">
        <v>305</v>
      </c>
      <c r="B349" s="8" t="s">
        <v>972</v>
      </c>
      <c r="C349" s="9" t="s">
        <v>35</v>
      </c>
      <c r="D349" s="41">
        <v>39500</v>
      </c>
    </row>
    <row r="350" spans="1:4" s="16" customFormat="1" ht="36" customHeight="1">
      <c r="A350" s="42">
        <v>306</v>
      </c>
      <c r="B350" s="8" t="s">
        <v>973</v>
      </c>
      <c r="C350" s="9" t="s">
        <v>35</v>
      </c>
      <c r="D350" s="41">
        <v>23000</v>
      </c>
    </row>
    <row r="351" spans="1:4" s="16" customFormat="1" ht="36" customHeight="1">
      <c r="A351" s="42">
        <v>307</v>
      </c>
      <c r="B351" s="8" t="s">
        <v>517</v>
      </c>
      <c r="C351" s="9" t="s">
        <v>35</v>
      </c>
      <c r="D351" s="41">
        <v>59000</v>
      </c>
    </row>
    <row r="352" spans="1:4" s="16" customFormat="1" ht="36" customHeight="1">
      <c r="A352" s="42">
        <v>308</v>
      </c>
      <c r="B352" s="8" t="s">
        <v>515</v>
      </c>
      <c r="C352" s="9" t="s">
        <v>40</v>
      </c>
      <c r="D352" s="41">
        <v>1500</v>
      </c>
    </row>
    <row r="353" spans="1:4" s="16" customFormat="1" ht="36" customHeight="1">
      <c r="A353" s="42">
        <v>309</v>
      </c>
      <c r="B353" s="8" t="s">
        <v>522</v>
      </c>
      <c r="C353" s="9" t="s">
        <v>35</v>
      </c>
      <c r="D353" s="41">
        <v>25000</v>
      </c>
    </row>
    <row r="354" spans="1:4" s="16" customFormat="1" ht="36" customHeight="1">
      <c r="A354" s="42">
        <v>310</v>
      </c>
      <c r="B354" s="8" t="s">
        <v>523</v>
      </c>
      <c r="C354" s="9" t="s">
        <v>35</v>
      </c>
      <c r="D354" s="41">
        <v>30000</v>
      </c>
    </row>
    <row r="355" spans="1:4" s="16" customFormat="1" ht="42" customHeight="1">
      <c r="A355" s="42">
        <v>311</v>
      </c>
      <c r="B355" s="8" t="s">
        <v>974</v>
      </c>
      <c r="C355" s="9" t="s">
        <v>35</v>
      </c>
      <c r="D355" s="41">
        <v>68500</v>
      </c>
    </row>
    <row r="356" spans="1:4" s="7" customFormat="1" ht="42" customHeight="1">
      <c r="A356" s="42">
        <v>312</v>
      </c>
      <c r="B356" s="44" t="s">
        <v>548</v>
      </c>
      <c r="C356" s="45" t="s">
        <v>35</v>
      </c>
      <c r="D356" s="55">
        <v>205699.98313265544</v>
      </c>
    </row>
    <row r="357" spans="1:4" s="16" customFormat="1" ht="42" customHeight="1">
      <c r="A357" s="42">
        <v>313</v>
      </c>
      <c r="B357" s="44" t="s">
        <v>549</v>
      </c>
      <c r="C357" s="45" t="s">
        <v>35</v>
      </c>
      <c r="D357" s="55">
        <v>71400.39925500841</v>
      </c>
    </row>
    <row r="358" spans="1:4" s="16" customFormat="1" ht="42" customHeight="1">
      <c r="A358" s="42">
        <v>314</v>
      </c>
      <c r="B358" s="44" t="s">
        <v>550</v>
      </c>
      <c r="C358" s="45" t="s">
        <v>35</v>
      </c>
      <c r="D358" s="55">
        <v>69500.17513736134</v>
      </c>
    </row>
    <row r="359" spans="1:4" s="16" customFormat="1" ht="39.75" customHeight="1">
      <c r="A359" s="42">
        <v>315</v>
      </c>
      <c r="B359" s="44" t="s">
        <v>551</v>
      </c>
      <c r="C359" s="45" t="s">
        <v>35</v>
      </c>
      <c r="D359" s="55">
        <v>40800.01128671708</v>
      </c>
    </row>
    <row r="360" spans="1:4" s="16" customFormat="1" ht="36.75" customHeight="1">
      <c r="A360" s="42">
        <v>316</v>
      </c>
      <c r="B360" s="44" t="s">
        <v>552</v>
      </c>
      <c r="C360" s="45" t="s">
        <v>35</v>
      </c>
      <c r="D360" s="55">
        <v>41200.0382720112</v>
      </c>
    </row>
    <row r="361" spans="1:4" s="16" customFormat="1" ht="37.5" customHeight="1">
      <c r="A361" s="42">
        <v>317</v>
      </c>
      <c r="B361" s="44" t="s">
        <v>553</v>
      </c>
      <c r="C361" s="45" t="s">
        <v>40</v>
      </c>
      <c r="D361" s="55">
        <v>10899.724154364147</v>
      </c>
    </row>
    <row r="362" spans="1:4" s="16" customFormat="1" ht="42" customHeight="1">
      <c r="A362" s="42">
        <v>318</v>
      </c>
      <c r="B362" s="44" t="s">
        <v>554</v>
      </c>
      <c r="C362" s="45" t="s">
        <v>40</v>
      </c>
      <c r="D362" s="55">
        <v>8199.820154364148</v>
      </c>
    </row>
    <row r="363" spans="1:4" s="16" customFormat="1" ht="42" customHeight="1">
      <c r="A363" s="42">
        <v>319</v>
      </c>
      <c r="B363" s="44" t="s">
        <v>555</v>
      </c>
      <c r="C363" s="45" t="s">
        <v>40</v>
      </c>
      <c r="D363" s="55">
        <v>7500.199301422969</v>
      </c>
    </row>
    <row r="364" spans="1:4" s="16" customFormat="1" ht="42" customHeight="1">
      <c r="A364" s="42">
        <v>320</v>
      </c>
      <c r="B364" s="44" t="s">
        <v>556</v>
      </c>
      <c r="C364" s="45" t="s">
        <v>40</v>
      </c>
      <c r="D364" s="55">
        <v>7800.197905540617</v>
      </c>
    </row>
    <row r="365" spans="1:4" s="16" customFormat="1" ht="42" customHeight="1">
      <c r="A365" s="42">
        <v>321</v>
      </c>
      <c r="B365" s="44" t="s">
        <v>557</v>
      </c>
      <c r="C365" s="45" t="s">
        <v>35</v>
      </c>
      <c r="D365" s="55">
        <v>190899.8941984818</v>
      </c>
    </row>
    <row r="366" spans="1:4" s="16" customFormat="1" ht="32.25" customHeight="1">
      <c r="A366" s="259" t="s">
        <v>503</v>
      </c>
      <c r="B366" s="260"/>
      <c r="C366" s="260"/>
      <c r="D366" s="261"/>
    </row>
    <row r="367" spans="1:4" s="16" customFormat="1" ht="42" customHeight="1">
      <c r="A367" s="42">
        <v>322</v>
      </c>
      <c r="B367" s="8" t="s">
        <v>216</v>
      </c>
      <c r="C367" s="19" t="s">
        <v>20</v>
      </c>
      <c r="D367" s="41">
        <v>5999.800579885912</v>
      </c>
    </row>
    <row r="368" spans="1:4" s="16" customFormat="1" ht="27.75" customHeight="1">
      <c r="A368" s="42">
        <v>323</v>
      </c>
      <c r="B368" s="8" t="s">
        <v>217</v>
      </c>
      <c r="C368" s="19" t="s">
        <v>20</v>
      </c>
      <c r="D368" s="41">
        <v>1800.1313166984125</v>
      </c>
    </row>
    <row r="369" spans="1:4" s="16" customFormat="1" ht="21.75" customHeight="1">
      <c r="A369" s="42">
        <v>324</v>
      </c>
      <c r="B369" s="8" t="s">
        <v>218</v>
      </c>
      <c r="C369" s="19" t="s">
        <v>20</v>
      </c>
      <c r="D369" s="41">
        <v>1200.0745484243696</v>
      </c>
    </row>
    <row r="370" spans="1:4" s="16" customFormat="1" ht="21.75" customHeight="1">
      <c r="A370" s="42">
        <v>325</v>
      </c>
      <c r="B370" s="8" t="s">
        <v>219</v>
      </c>
      <c r="C370" s="19" t="s">
        <v>20</v>
      </c>
      <c r="D370" s="41">
        <v>799.9700440967554</v>
      </c>
    </row>
    <row r="371" spans="1:4" s="16" customFormat="1" ht="21.75" customHeight="1">
      <c r="A371" s="42">
        <v>326</v>
      </c>
      <c r="B371" s="8" t="s">
        <v>220</v>
      </c>
      <c r="C371" s="19" t="s">
        <v>20</v>
      </c>
      <c r="D371" s="41">
        <v>1299.695884369456</v>
      </c>
    </row>
    <row r="372" spans="1:4" s="16" customFormat="1" ht="21.75" customHeight="1">
      <c r="A372" s="42">
        <v>327</v>
      </c>
      <c r="B372" s="8" t="s">
        <v>221</v>
      </c>
      <c r="C372" s="19" t="s">
        <v>20</v>
      </c>
      <c r="D372" s="41">
        <v>5999.511227461191</v>
      </c>
    </row>
    <row r="373" spans="1:4" s="16" customFormat="1" ht="21.75" customHeight="1">
      <c r="A373" s="42">
        <v>328</v>
      </c>
      <c r="B373" s="8" t="s">
        <v>222</v>
      </c>
      <c r="C373" s="19" t="s">
        <v>20</v>
      </c>
      <c r="D373" s="41">
        <v>949.6476163629202</v>
      </c>
    </row>
    <row r="374" spans="1:4" s="16" customFormat="1" ht="21.75" customHeight="1">
      <c r="A374" s="42">
        <v>329</v>
      </c>
      <c r="B374" s="8" t="s">
        <v>223</v>
      </c>
      <c r="C374" s="19" t="s">
        <v>20</v>
      </c>
      <c r="D374" s="41">
        <v>1500.2659667985527</v>
      </c>
    </row>
    <row r="375" spans="1:4" s="16" customFormat="1" ht="41.25" customHeight="1">
      <c r="A375" s="42">
        <v>330</v>
      </c>
      <c r="B375" s="8" t="s">
        <v>224</v>
      </c>
      <c r="C375" s="19" t="s">
        <v>20</v>
      </c>
      <c r="D375" s="41">
        <v>1599.5209178242299</v>
      </c>
    </row>
    <row r="376" spans="1:4" s="16" customFormat="1" ht="21.75" customHeight="1">
      <c r="A376" s="42">
        <v>331</v>
      </c>
      <c r="B376" s="8" t="s">
        <v>225</v>
      </c>
      <c r="C376" s="19" t="s">
        <v>20</v>
      </c>
      <c r="D376" s="41">
        <v>749.6351421031748</v>
      </c>
    </row>
    <row r="377" spans="1:4" s="16" customFormat="1" ht="21.75" customHeight="1">
      <c r="A377" s="42">
        <v>332</v>
      </c>
      <c r="B377" s="8" t="s">
        <v>532</v>
      </c>
      <c r="C377" s="19" t="s">
        <v>20</v>
      </c>
      <c r="D377" s="41">
        <v>899.5871310924371</v>
      </c>
    </row>
    <row r="378" spans="1:4" s="16" customFormat="1" ht="33" customHeight="1">
      <c r="A378" s="42">
        <v>333</v>
      </c>
      <c r="B378" s="8" t="s">
        <v>226</v>
      </c>
      <c r="C378" s="19" t="s">
        <v>20</v>
      </c>
      <c r="D378" s="41">
        <v>1399.900966927521</v>
      </c>
    </row>
    <row r="379" spans="1:4" s="16" customFormat="1" ht="21.75" customHeight="1">
      <c r="A379" s="42">
        <v>334</v>
      </c>
      <c r="B379" s="8" t="s">
        <v>227</v>
      </c>
      <c r="C379" s="19" t="s">
        <v>20</v>
      </c>
      <c r="D379" s="41">
        <v>900.0277850140055</v>
      </c>
    </row>
    <row r="380" spans="1:4" s="16" customFormat="1" ht="21.75" customHeight="1">
      <c r="A380" s="42">
        <v>335</v>
      </c>
      <c r="B380" s="8" t="s">
        <v>228</v>
      </c>
      <c r="C380" s="19" t="s">
        <v>20</v>
      </c>
      <c r="D380" s="41">
        <v>1300.2433310617412</v>
      </c>
    </row>
    <row r="381" spans="1:4" s="16" customFormat="1" ht="37.5" customHeight="1">
      <c r="A381" s="42">
        <v>336</v>
      </c>
      <c r="B381" s="8" t="s">
        <v>533</v>
      </c>
      <c r="C381" s="19" t="s">
        <v>20</v>
      </c>
      <c r="D381" s="41">
        <v>3500.079481232493</v>
      </c>
    </row>
    <row r="382" spans="1:4" s="16" customFormat="1" ht="27.75" customHeight="1">
      <c r="A382" s="42">
        <v>337</v>
      </c>
      <c r="B382" s="8" t="s">
        <v>229</v>
      </c>
      <c r="C382" s="19" t="s">
        <v>20</v>
      </c>
      <c r="D382" s="41">
        <v>1100.012144170168</v>
      </c>
    </row>
    <row r="383" spans="1:4" s="16" customFormat="1" ht="21.75" customHeight="1">
      <c r="A383" s="42">
        <v>338</v>
      </c>
      <c r="B383" s="8" t="s">
        <v>230</v>
      </c>
      <c r="C383" s="19" t="s">
        <v>20</v>
      </c>
      <c r="D383" s="41">
        <v>1000.0307897344771</v>
      </c>
    </row>
    <row r="384" spans="1:4" s="16" customFormat="1" ht="30.75" customHeight="1">
      <c r="A384" s="42">
        <v>339</v>
      </c>
      <c r="B384" s="8" t="s">
        <v>231</v>
      </c>
      <c r="C384" s="19" t="s">
        <v>20</v>
      </c>
      <c r="D384" s="41">
        <v>950.287849843896</v>
      </c>
    </row>
    <row r="385" spans="1:4" s="16" customFormat="1" ht="24" customHeight="1">
      <c r="A385" s="42">
        <v>340</v>
      </c>
      <c r="B385" s="8" t="s">
        <v>232</v>
      </c>
      <c r="C385" s="19" t="s">
        <v>20</v>
      </c>
      <c r="D385" s="41">
        <v>949.5473157344189</v>
      </c>
    </row>
    <row r="386" spans="1:4" s="16" customFormat="1" ht="34.5" customHeight="1">
      <c r="A386" s="42">
        <v>341</v>
      </c>
      <c r="B386" s="8" t="s">
        <v>233</v>
      </c>
      <c r="C386" s="19" t="s">
        <v>20</v>
      </c>
      <c r="D386" s="41">
        <v>950.361867186041</v>
      </c>
    </row>
    <row r="387" spans="1:4" s="16" customFormat="1" ht="24" customHeight="1">
      <c r="A387" s="42">
        <v>342</v>
      </c>
      <c r="B387" s="8" t="s">
        <v>534</v>
      </c>
      <c r="C387" s="19" t="s">
        <v>20</v>
      </c>
      <c r="D387" s="41">
        <v>950.287849843896</v>
      </c>
    </row>
    <row r="388" spans="1:4" s="16" customFormat="1" ht="25.5" customHeight="1">
      <c r="A388" s="42">
        <v>343</v>
      </c>
      <c r="B388" s="8" t="s">
        <v>234</v>
      </c>
      <c r="C388" s="19" t="s">
        <v>20</v>
      </c>
      <c r="D388" s="41">
        <v>950.361867186041</v>
      </c>
    </row>
    <row r="389" spans="1:4" s="16" customFormat="1" ht="33" customHeight="1">
      <c r="A389" s="42">
        <v>344</v>
      </c>
      <c r="B389" s="8" t="s">
        <v>235</v>
      </c>
      <c r="C389" s="19" t="s">
        <v>20</v>
      </c>
      <c r="D389" s="41">
        <v>950.361867186041</v>
      </c>
    </row>
    <row r="390" spans="1:4" s="16" customFormat="1" ht="38.25" customHeight="1">
      <c r="A390" s="42">
        <v>345</v>
      </c>
      <c r="B390" s="8" t="s">
        <v>236</v>
      </c>
      <c r="C390" s="19" t="s">
        <v>20</v>
      </c>
      <c r="D390" s="41">
        <v>949.7535924070671</v>
      </c>
    </row>
    <row r="391" spans="1:4" s="16" customFormat="1" ht="40.5" customHeight="1">
      <c r="A391" s="42">
        <v>346</v>
      </c>
      <c r="B391" s="8" t="s">
        <v>237</v>
      </c>
      <c r="C391" s="19" t="s">
        <v>20</v>
      </c>
      <c r="D391" s="41">
        <v>950.1303370725375</v>
      </c>
    </row>
    <row r="392" spans="1:4" s="16" customFormat="1" ht="36" customHeight="1">
      <c r="A392" s="42">
        <v>347</v>
      </c>
      <c r="B392" s="8" t="s">
        <v>238</v>
      </c>
      <c r="C392" s="19" t="s">
        <v>20</v>
      </c>
      <c r="D392" s="41">
        <v>1249.5587385653012</v>
      </c>
    </row>
    <row r="393" spans="1:4" s="16" customFormat="1" ht="35.25" customHeight="1">
      <c r="A393" s="42">
        <v>348</v>
      </c>
      <c r="B393" s="8" t="s">
        <v>239</v>
      </c>
      <c r="C393" s="19" t="s">
        <v>20</v>
      </c>
      <c r="D393" s="41">
        <v>1800.080549964986</v>
      </c>
    </row>
    <row r="394" spans="1:4" s="16" customFormat="1" ht="32.25" customHeight="1">
      <c r="A394" s="42">
        <v>349</v>
      </c>
      <c r="B394" s="8" t="s">
        <v>240</v>
      </c>
      <c r="C394" s="19" t="s">
        <v>20</v>
      </c>
      <c r="D394" s="41">
        <v>1799.5359681407567</v>
      </c>
    </row>
    <row r="395" spans="1:4" s="16" customFormat="1" ht="24.75" customHeight="1">
      <c r="A395" s="42">
        <v>350</v>
      </c>
      <c r="B395" s="8" t="s">
        <v>241</v>
      </c>
      <c r="C395" s="19" t="s">
        <v>20</v>
      </c>
      <c r="D395" s="41">
        <v>949.7002114081466</v>
      </c>
    </row>
    <row r="396" spans="1:4" s="16" customFormat="1" ht="41.25" customHeight="1">
      <c r="A396" s="42">
        <v>351</v>
      </c>
      <c r="B396" s="8" t="s">
        <v>242</v>
      </c>
      <c r="C396" s="19" t="s">
        <v>20</v>
      </c>
      <c r="D396" s="41">
        <v>1200.3699873403946</v>
      </c>
    </row>
    <row r="397" spans="1:4" s="16" customFormat="1" ht="40.5" customHeight="1">
      <c r="A397" s="42">
        <v>352</v>
      </c>
      <c r="B397" s="8" t="s">
        <v>243</v>
      </c>
      <c r="C397" s="19" t="s">
        <v>20</v>
      </c>
      <c r="D397" s="41">
        <v>1199.6101526960783</v>
      </c>
    </row>
    <row r="398" spans="1:4" s="16" customFormat="1" ht="31.5" customHeight="1">
      <c r="A398" s="42">
        <v>353</v>
      </c>
      <c r="B398" s="8" t="s">
        <v>244</v>
      </c>
      <c r="C398" s="19" t="s">
        <v>20</v>
      </c>
      <c r="D398" s="41">
        <v>1900.4908264338233</v>
      </c>
    </row>
    <row r="399" spans="1:4" s="16" customFormat="1" ht="39.75" customHeight="1">
      <c r="A399" s="42">
        <v>354</v>
      </c>
      <c r="B399" s="8" t="s">
        <v>245</v>
      </c>
      <c r="C399" s="19" t="s">
        <v>20</v>
      </c>
      <c r="D399" s="41">
        <v>950.287849843896</v>
      </c>
    </row>
    <row r="400" spans="1:4" s="16" customFormat="1" ht="32.25" customHeight="1">
      <c r="A400" s="42">
        <v>355</v>
      </c>
      <c r="B400" s="8" t="s">
        <v>246</v>
      </c>
      <c r="C400" s="19" t="s">
        <v>20</v>
      </c>
      <c r="D400" s="41">
        <v>1100.2119071802053</v>
      </c>
    </row>
    <row r="401" spans="1:4" s="16" customFormat="1" ht="30" customHeight="1">
      <c r="A401" s="42">
        <v>356</v>
      </c>
      <c r="B401" s="8" t="s">
        <v>247</v>
      </c>
      <c r="C401" s="19" t="s">
        <v>20</v>
      </c>
      <c r="D401" s="41">
        <v>949.7535924070671</v>
      </c>
    </row>
    <row r="402" spans="1:4" s="16" customFormat="1" ht="35.25" customHeight="1">
      <c r="A402" s="42">
        <v>357</v>
      </c>
      <c r="B402" s="8" t="s">
        <v>248</v>
      </c>
      <c r="C402" s="19" t="s">
        <v>20</v>
      </c>
      <c r="D402" s="41">
        <v>1199.538401423611</v>
      </c>
    </row>
    <row r="403" spans="1:4" s="16" customFormat="1" ht="38.25" customHeight="1">
      <c r="A403" s="42">
        <v>358</v>
      </c>
      <c r="B403" s="8" t="s">
        <v>249</v>
      </c>
      <c r="C403" s="19" t="s">
        <v>20</v>
      </c>
      <c r="D403" s="41">
        <v>1200.3699873403946</v>
      </c>
    </row>
    <row r="404" spans="1:4" s="16" customFormat="1" ht="36.75" customHeight="1">
      <c r="A404" s="42">
        <v>359</v>
      </c>
      <c r="B404" s="8" t="s">
        <v>250</v>
      </c>
      <c r="C404" s="19" t="s">
        <v>20</v>
      </c>
      <c r="D404" s="41">
        <v>2400.129643934057</v>
      </c>
    </row>
    <row r="405" spans="1:4" s="16" customFormat="1" ht="43.5" customHeight="1">
      <c r="A405" s="42">
        <v>360</v>
      </c>
      <c r="B405" s="8" t="s">
        <v>535</v>
      </c>
      <c r="C405" s="19" t="s">
        <v>20</v>
      </c>
      <c r="D405" s="41">
        <v>1199.7837503151259</v>
      </c>
    </row>
    <row r="406" spans="1:4" s="16" customFormat="1" ht="33.75" customHeight="1">
      <c r="A406" s="42">
        <v>361</v>
      </c>
      <c r="B406" s="8" t="s">
        <v>251</v>
      </c>
      <c r="C406" s="19" t="s">
        <v>20</v>
      </c>
      <c r="D406" s="41">
        <v>1999.6227433823528</v>
      </c>
    </row>
    <row r="407" spans="1:4" s="16" customFormat="1" ht="44.25" customHeight="1">
      <c r="A407" s="42">
        <v>362</v>
      </c>
      <c r="B407" s="8" t="s">
        <v>252</v>
      </c>
      <c r="C407" s="19" t="s">
        <v>20</v>
      </c>
      <c r="D407" s="41">
        <v>3800.135356768499</v>
      </c>
    </row>
    <row r="408" spans="1:4" s="16" customFormat="1" ht="39" customHeight="1">
      <c r="A408" s="42">
        <v>363</v>
      </c>
      <c r="B408" s="8" t="s">
        <v>253</v>
      </c>
      <c r="C408" s="19" t="s">
        <v>20</v>
      </c>
      <c r="D408" s="41">
        <v>3000.335539431606</v>
      </c>
    </row>
    <row r="409" spans="1:4" s="16" customFormat="1" ht="33.75" customHeight="1">
      <c r="A409" s="42">
        <v>364</v>
      </c>
      <c r="B409" s="8" t="s">
        <v>638</v>
      </c>
      <c r="C409" s="19" t="s">
        <v>482</v>
      </c>
      <c r="D409" s="41">
        <v>2800</v>
      </c>
    </row>
    <row r="410" spans="1:4" s="16" customFormat="1" ht="32.25" customHeight="1">
      <c r="A410" s="42">
        <v>365</v>
      </c>
      <c r="B410" s="8" t="s">
        <v>254</v>
      </c>
      <c r="C410" s="19" t="s">
        <v>20</v>
      </c>
      <c r="D410" s="41">
        <v>900.0758566013071</v>
      </c>
    </row>
    <row r="411" spans="1:4" s="16" customFormat="1" ht="29.25" customHeight="1">
      <c r="A411" s="42">
        <v>366</v>
      </c>
      <c r="B411" s="8" t="s">
        <v>255</v>
      </c>
      <c r="C411" s="19" t="s">
        <v>20</v>
      </c>
      <c r="D411" s="41">
        <v>1150.2812441151962</v>
      </c>
    </row>
    <row r="412" spans="1:4" s="16" customFormat="1" ht="45.75" customHeight="1">
      <c r="A412" s="42">
        <v>367</v>
      </c>
      <c r="B412" s="8" t="s">
        <v>536</v>
      </c>
      <c r="C412" s="19" t="s">
        <v>20</v>
      </c>
      <c r="D412" s="41">
        <v>1099.58363050887</v>
      </c>
    </row>
    <row r="413" spans="1:4" s="16" customFormat="1" ht="38.25" customHeight="1">
      <c r="A413" s="42">
        <v>368</v>
      </c>
      <c r="B413" s="8" t="s">
        <v>256</v>
      </c>
      <c r="C413" s="19" t="s">
        <v>20</v>
      </c>
      <c r="D413" s="41">
        <v>1249.515569491859</v>
      </c>
    </row>
    <row r="414" spans="1:4" s="16" customFormat="1" ht="45.75" customHeight="1">
      <c r="A414" s="42">
        <v>369</v>
      </c>
      <c r="B414" s="8" t="s">
        <v>257</v>
      </c>
      <c r="C414" s="19" t="s">
        <v>20</v>
      </c>
      <c r="D414" s="41">
        <v>1299.5361922715335</v>
      </c>
    </row>
    <row r="415" spans="1:4" s="16" customFormat="1" ht="39.75" customHeight="1">
      <c r="A415" s="42">
        <v>370</v>
      </c>
      <c r="B415" s="8" t="s">
        <v>258</v>
      </c>
      <c r="C415" s="19" t="s">
        <v>20</v>
      </c>
      <c r="D415" s="41">
        <v>950.2416750256768</v>
      </c>
    </row>
    <row r="416" spans="1:4" s="16" customFormat="1" ht="31.5" customHeight="1">
      <c r="A416" s="42">
        <v>371</v>
      </c>
      <c r="B416" s="8" t="s">
        <v>259</v>
      </c>
      <c r="C416" s="19" t="s">
        <v>20</v>
      </c>
      <c r="D416" s="41">
        <v>649.8987193948412</v>
      </c>
    </row>
    <row r="417" spans="1:4" s="16" customFormat="1" ht="44.25" customHeight="1">
      <c r="A417" s="42">
        <v>372</v>
      </c>
      <c r="B417" s="8" t="s">
        <v>260</v>
      </c>
      <c r="C417" s="19" t="s">
        <v>20</v>
      </c>
      <c r="D417" s="41">
        <v>2349.6271743055554</v>
      </c>
    </row>
    <row r="418" spans="1:4" s="7" customFormat="1" ht="35.25" customHeight="1">
      <c r="A418" s="42">
        <v>373</v>
      </c>
      <c r="B418" s="8" t="s">
        <v>261</v>
      </c>
      <c r="C418" s="19" t="s">
        <v>20</v>
      </c>
      <c r="D418" s="41">
        <v>1300.0261922715335</v>
      </c>
    </row>
    <row r="419" spans="1:4" s="16" customFormat="1" ht="29.25" customHeight="1">
      <c r="A419" s="42">
        <v>374</v>
      </c>
      <c r="B419" s="8" t="s">
        <v>262</v>
      </c>
      <c r="C419" s="19" t="s">
        <v>20</v>
      </c>
      <c r="D419" s="41">
        <v>700.2042205345472</v>
      </c>
    </row>
    <row r="420" spans="1:4" s="16" customFormat="1" ht="48" customHeight="1">
      <c r="A420" s="42">
        <v>375</v>
      </c>
      <c r="B420" s="8" t="s">
        <v>263</v>
      </c>
      <c r="C420" s="19" t="s">
        <v>20</v>
      </c>
      <c r="D420" s="41">
        <v>1000.261105853875</v>
      </c>
    </row>
    <row r="421" spans="1:4" s="16" customFormat="1" ht="26.25" customHeight="1">
      <c r="A421" s="42">
        <v>376</v>
      </c>
      <c r="B421" s="8" t="s">
        <v>264</v>
      </c>
      <c r="C421" s="19" t="s">
        <v>20</v>
      </c>
      <c r="D421" s="41">
        <v>1199.7356522058822</v>
      </c>
    </row>
    <row r="422" spans="1:4" s="16" customFormat="1" ht="24.75" customHeight="1">
      <c r="A422" s="42">
        <v>377</v>
      </c>
      <c r="B422" s="8" t="s">
        <v>265</v>
      </c>
      <c r="C422" s="19" t="s">
        <v>20</v>
      </c>
      <c r="D422" s="41">
        <v>1350.0619799111519</v>
      </c>
    </row>
    <row r="423" spans="1:4" s="16" customFormat="1" ht="26.25" customHeight="1">
      <c r="A423" s="42">
        <v>378</v>
      </c>
      <c r="B423" s="8" t="s">
        <v>266</v>
      </c>
      <c r="C423" s="19" t="s">
        <v>20</v>
      </c>
      <c r="D423" s="41">
        <v>699.5806397208216</v>
      </c>
    </row>
    <row r="424" spans="1:4" s="7" customFormat="1" ht="27.75" customHeight="1">
      <c r="A424" s="42">
        <v>379</v>
      </c>
      <c r="B424" s="8" t="s">
        <v>267</v>
      </c>
      <c r="C424" s="19" t="s">
        <v>20</v>
      </c>
      <c r="D424" s="41">
        <v>799.9146124398926</v>
      </c>
    </row>
    <row r="425" spans="1:4" s="16" customFormat="1" ht="30" customHeight="1">
      <c r="A425" s="42">
        <v>380</v>
      </c>
      <c r="B425" s="8" t="s">
        <v>269</v>
      </c>
      <c r="C425" s="19" t="s">
        <v>20</v>
      </c>
      <c r="D425" s="41">
        <v>1100.1033851960785</v>
      </c>
    </row>
    <row r="426" spans="1:4" s="16" customFormat="1" ht="42.75" customHeight="1">
      <c r="A426" s="42">
        <v>381</v>
      </c>
      <c r="B426" s="8" t="s">
        <v>270</v>
      </c>
      <c r="C426" s="19" t="s">
        <v>20</v>
      </c>
      <c r="D426" s="41">
        <v>1399.555942502918</v>
      </c>
    </row>
    <row r="427" spans="1:4" s="16" customFormat="1" ht="34.5" customHeight="1">
      <c r="A427" s="42">
        <v>382</v>
      </c>
      <c r="B427" s="8" t="s">
        <v>268</v>
      </c>
      <c r="C427" s="19" t="s">
        <v>20</v>
      </c>
      <c r="D427" s="41">
        <v>1199.859384397584</v>
      </c>
    </row>
    <row r="428" spans="1:4" s="16" customFormat="1" ht="25.5" customHeight="1">
      <c r="A428" s="259" t="s">
        <v>901</v>
      </c>
      <c r="B428" s="260"/>
      <c r="C428" s="260"/>
      <c r="D428" s="261"/>
    </row>
    <row r="429" spans="1:4" s="16" customFormat="1" ht="43.5" customHeight="1">
      <c r="A429" s="42">
        <v>383</v>
      </c>
      <c r="B429" s="8" t="s">
        <v>528</v>
      </c>
      <c r="C429" s="19" t="s">
        <v>20</v>
      </c>
      <c r="D429" s="41">
        <v>41500.17027812899</v>
      </c>
    </row>
    <row r="430" spans="1:4" s="16" customFormat="1" ht="39.75" customHeight="1">
      <c r="A430" s="42">
        <v>384</v>
      </c>
      <c r="B430" s="8" t="s">
        <v>529</v>
      </c>
      <c r="C430" s="19" t="s">
        <v>20</v>
      </c>
      <c r="D430" s="41">
        <v>69999.7290614407</v>
      </c>
    </row>
    <row r="431" spans="1:4" s="16" customFormat="1" ht="25.5" customHeight="1">
      <c r="A431" s="42">
        <v>385</v>
      </c>
      <c r="B431" s="8" t="s">
        <v>530</v>
      </c>
      <c r="C431" s="19" t="s">
        <v>20</v>
      </c>
      <c r="D431" s="41">
        <v>88999.83697757356</v>
      </c>
    </row>
    <row r="432" spans="1:4" s="16" customFormat="1" ht="25.5" customHeight="1">
      <c r="A432" s="42">
        <v>386</v>
      </c>
      <c r="B432" s="8" t="s">
        <v>531</v>
      </c>
      <c r="C432" s="19" t="s">
        <v>20</v>
      </c>
      <c r="D432" s="41">
        <v>169999.7021677379</v>
      </c>
    </row>
    <row r="433" spans="1:4" s="16" customFormat="1" ht="37.5" customHeight="1">
      <c r="A433" s="42">
        <v>387</v>
      </c>
      <c r="B433" s="8" t="s">
        <v>271</v>
      </c>
      <c r="C433" s="19" t="s">
        <v>20</v>
      </c>
      <c r="D433" s="41">
        <v>28500.218336379767</v>
      </c>
    </row>
    <row r="434" spans="1:4" s="16" customFormat="1" ht="63.75" customHeight="1">
      <c r="A434" s="42">
        <v>388</v>
      </c>
      <c r="B434" s="8" t="s">
        <v>1017</v>
      </c>
      <c r="C434" s="9" t="s">
        <v>20</v>
      </c>
      <c r="D434" s="41">
        <v>443800</v>
      </c>
    </row>
    <row r="435" spans="1:4" s="16" customFormat="1" ht="59.25" customHeight="1">
      <c r="A435" s="42">
        <v>389</v>
      </c>
      <c r="B435" s="8" t="s">
        <v>1018</v>
      </c>
      <c r="C435" s="9" t="s">
        <v>20</v>
      </c>
      <c r="D435" s="41">
        <v>579700</v>
      </c>
    </row>
    <row r="436" spans="1:4" s="16" customFormat="1" ht="36" customHeight="1">
      <c r="A436" s="259" t="s">
        <v>894</v>
      </c>
      <c r="B436" s="260"/>
      <c r="C436" s="260"/>
      <c r="D436" s="261"/>
    </row>
    <row r="437" spans="1:4" s="16" customFormat="1" ht="42" customHeight="1">
      <c r="A437" s="40">
        <v>390</v>
      </c>
      <c r="B437" s="76" t="s">
        <v>647</v>
      </c>
      <c r="C437" s="19" t="s">
        <v>146</v>
      </c>
      <c r="D437" s="80">
        <v>999.6246833503078</v>
      </c>
    </row>
    <row r="438" spans="1:4" s="16" customFormat="1" ht="51" customHeight="1">
      <c r="A438" s="40">
        <v>391</v>
      </c>
      <c r="B438" s="76" t="s">
        <v>648</v>
      </c>
      <c r="C438" s="19" t="s">
        <v>146</v>
      </c>
      <c r="D438" s="80">
        <v>999.9581168733333</v>
      </c>
    </row>
    <row r="439" spans="1:4" s="16" customFormat="1" ht="38.25" customHeight="1">
      <c r="A439" s="40">
        <v>392</v>
      </c>
      <c r="B439" s="76" t="s">
        <v>689</v>
      </c>
      <c r="C439" s="19" t="s">
        <v>146</v>
      </c>
      <c r="D439" s="80">
        <v>4200.463215267004</v>
      </c>
    </row>
    <row r="440" spans="1:4" s="16" customFormat="1" ht="27" customHeight="1">
      <c r="A440" s="40">
        <v>393</v>
      </c>
      <c r="B440" s="76" t="s">
        <v>690</v>
      </c>
      <c r="C440" s="19" t="s">
        <v>146</v>
      </c>
      <c r="D440" s="80">
        <v>2200.1811658775414</v>
      </c>
    </row>
    <row r="441" spans="1:4" s="16" customFormat="1" ht="54" customHeight="1">
      <c r="A441" s="40">
        <v>394</v>
      </c>
      <c r="B441" s="76" t="s">
        <v>691</v>
      </c>
      <c r="C441" s="19" t="s">
        <v>146</v>
      </c>
      <c r="D441" s="80">
        <v>3200.3041651120157</v>
      </c>
    </row>
    <row r="442" spans="1:4" s="16" customFormat="1" ht="38.25" customHeight="1">
      <c r="A442" s="40">
        <v>395</v>
      </c>
      <c r="B442" s="76" t="s">
        <v>278</v>
      </c>
      <c r="C442" s="19" t="s">
        <v>146</v>
      </c>
      <c r="D442" s="80">
        <v>2899.636025185546</v>
      </c>
    </row>
    <row r="443" spans="1:4" s="16" customFormat="1" ht="33" customHeight="1">
      <c r="A443" s="40">
        <v>396</v>
      </c>
      <c r="B443" s="76" t="s">
        <v>692</v>
      </c>
      <c r="C443" s="19" t="s">
        <v>146</v>
      </c>
      <c r="D443" s="80">
        <v>2899.636025185546</v>
      </c>
    </row>
    <row r="444" spans="1:4" s="16" customFormat="1" ht="43.5" customHeight="1">
      <c r="A444" s="40">
        <v>397</v>
      </c>
      <c r="B444" s="76" t="s">
        <v>279</v>
      </c>
      <c r="C444" s="19" t="s">
        <v>146</v>
      </c>
      <c r="D444" s="80">
        <v>4200.195940970462</v>
      </c>
    </row>
    <row r="445" spans="1:4" s="16" customFormat="1" ht="45.75" customHeight="1">
      <c r="A445" s="40">
        <v>398</v>
      </c>
      <c r="B445" s="76" t="s">
        <v>693</v>
      </c>
      <c r="C445" s="19" t="s">
        <v>146</v>
      </c>
      <c r="D445" s="80">
        <v>4499.764445328234</v>
      </c>
    </row>
    <row r="446" spans="1:4" s="16" customFormat="1" ht="50.25" customHeight="1">
      <c r="A446" s="40">
        <v>399</v>
      </c>
      <c r="B446" s="76" t="s">
        <v>274</v>
      </c>
      <c r="C446" s="19" t="s">
        <v>146</v>
      </c>
      <c r="D446" s="80">
        <v>4600.130716306817</v>
      </c>
    </row>
    <row r="447" spans="1:4" s="16" customFormat="1" ht="37.5" customHeight="1">
      <c r="A447" s="40">
        <v>400</v>
      </c>
      <c r="B447" s="76" t="s">
        <v>277</v>
      </c>
      <c r="C447" s="19" t="s">
        <v>146</v>
      </c>
      <c r="D447" s="80">
        <v>4199.664508692256</v>
      </c>
    </row>
    <row r="448" spans="1:4" s="16" customFormat="1" ht="57" customHeight="1">
      <c r="A448" s="40">
        <v>401</v>
      </c>
      <c r="B448" s="76" t="s">
        <v>694</v>
      </c>
      <c r="C448" s="19" t="s">
        <v>146</v>
      </c>
      <c r="D448" s="80">
        <v>4500.051979714131</v>
      </c>
    </row>
    <row r="449" spans="1:4" s="16" customFormat="1" ht="41.25" customHeight="1">
      <c r="A449" s="40">
        <v>402</v>
      </c>
      <c r="B449" s="76" t="s">
        <v>276</v>
      </c>
      <c r="C449" s="19" t="s">
        <v>146</v>
      </c>
      <c r="D449" s="80">
        <v>2199.6891346033335</v>
      </c>
    </row>
    <row r="450" spans="1:4" s="16" customFormat="1" ht="39" customHeight="1">
      <c r="A450" s="40">
        <v>403</v>
      </c>
      <c r="B450" s="76" t="s">
        <v>275</v>
      </c>
      <c r="C450" s="19" t="s">
        <v>146</v>
      </c>
      <c r="D450" s="80">
        <v>2400.41218527</v>
      </c>
    </row>
    <row r="451" spans="1:4" s="16" customFormat="1" ht="26.25" customHeight="1">
      <c r="A451" s="40">
        <v>404</v>
      </c>
      <c r="B451" s="76" t="s">
        <v>695</v>
      </c>
      <c r="C451" s="19" t="s">
        <v>146</v>
      </c>
      <c r="D451" s="80">
        <v>2700.363361900629</v>
      </c>
    </row>
    <row r="452" spans="1:4" s="16" customFormat="1" ht="25.5" customHeight="1">
      <c r="A452" s="40">
        <v>405</v>
      </c>
      <c r="B452" s="76" t="s">
        <v>696</v>
      </c>
      <c r="C452" s="19" t="s">
        <v>146</v>
      </c>
      <c r="D452" s="80">
        <v>23000.320446032998</v>
      </c>
    </row>
    <row r="453" spans="1:4" s="16" customFormat="1" ht="29.25" customHeight="1">
      <c r="A453" s="40">
        <v>406</v>
      </c>
      <c r="B453" s="76" t="s">
        <v>73</v>
      </c>
      <c r="C453" s="19" t="s">
        <v>146</v>
      </c>
      <c r="D453" s="80">
        <v>11999.5849804738</v>
      </c>
    </row>
    <row r="454" spans="1:4" s="16" customFormat="1" ht="39" customHeight="1">
      <c r="A454" s="40">
        <v>407</v>
      </c>
      <c r="B454" s="76" t="s">
        <v>649</v>
      </c>
      <c r="C454" s="19" t="s">
        <v>146</v>
      </c>
      <c r="D454" s="80">
        <v>23500.183166622992</v>
      </c>
    </row>
    <row r="455" spans="1:4" s="16" customFormat="1" ht="31.5" customHeight="1">
      <c r="A455" s="40">
        <v>408</v>
      </c>
      <c r="B455" s="76" t="s">
        <v>702</v>
      </c>
      <c r="C455" s="19" t="s">
        <v>146</v>
      </c>
      <c r="D455" s="80">
        <v>14999.604870309595</v>
      </c>
    </row>
    <row r="456" spans="1:4" s="16" customFormat="1" ht="21.75" customHeight="1">
      <c r="A456" s="40">
        <v>409</v>
      </c>
      <c r="B456" s="76" t="s">
        <v>703</v>
      </c>
      <c r="C456" s="19" t="s">
        <v>146</v>
      </c>
      <c r="D456" s="80">
        <v>17500.371932789312</v>
      </c>
    </row>
    <row r="457" spans="1:4" s="16" customFormat="1" ht="36" customHeight="1">
      <c r="A457" s="40">
        <v>410</v>
      </c>
      <c r="B457" s="76" t="s">
        <v>704</v>
      </c>
      <c r="C457" s="19" t="s">
        <v>146</v>
      </c>
      <c r="D457" s="80">
        <v>26999.585384151767</v>
      </c>
    </row>
    <row r="458" spans="1:4" s="16" customFormat="1" ht="48.75" customHeight="1">
      <c r="A458" s="40">
        <v>411</v>
      </c>
      <c r="B458" s="76" t="s">
        <v>697</v>
      </c>
      <c r="C458" s="19" t="s">
        <v>146</v>
      </c>
      <c r="D458" s="80">
        <v>3700.4759991427536</v>
      </c>
    </row>
    <row r="459" spans="1:4" s="16" customFormat="1" ht="63" customHeight="1">
      <c r="A459" s="40">
        <v>412</v>
      </c>
      <c r="B459" s="76" t="s">
        <v>979</v>
      </c>
      <c r="C459" s="19" t="s">
        <v>146</v>
      </c>
      <c r="D459" s="80">
        <v>4199.97614991692</v>
      </c>
    </row>
    <row r="460" spans="1:4" s="16" customFormat="1" ht="56.25" customHeight="1">
      <c r="A460" s="40">
        <v>413</v>
      </c>
      <c r="B460" s="76" t="s">
        <v>698</v>
      </c>
      <c r="C460" s="19" t="s">
        <v>146</v>
      </c>
      <c r="D460" s="80">
        <v>5199.820712719396</v>
      </c>
    </row>
    <row r="461" spans="1:4" s="16" customFormat="1" ht="37.5" customHeight="1">
      <c r="A461" s="40">
        <v>414</v>
      </c>
      <c r="B461" s="76" t="s">
        <v>980</v>
      </c>
      <c r="C461" s="19" t="s">
        <v>146</v>
      </c>
      <c r="D461" s="80">
        <v>7999.838751152762</v>
      </c>
    </row>
    <row r="462" spans="1:4" s="16" customFormat="1" ht="43.5" customHeight="1">
      <c r="A462" s="40">
        <v>415</v>
      </c>
      <c r="B462" s="76" t="s">
        <v>699</v>
      </c>
      <c r="C462" s="19" t="s">
        <v>146</v>
      </c>
      <c r="D462" s="80">
        <v>7999.8820338759915</v>
      </c>
    </row>
    <row r="463" spans="1:4" s="16" customFormat="1" ht="33" customHeight="1">
      <c r="A463" s="40">
        <v>416</v>
      </c>
      <c r="B463" s="76" t="s">
        <v>272</v>
      </c>
      <c r="C463" s="19" t="s">
        <v>146</v>
      </c>
      <c r="D463" s="80">
        <v>10000.469826176635</v>
      </c>
    </row>
    <row r="464" spans="1:4" s="16" customFormat="1" ht="30" customHeight="1">
      <c r="A464" s="40">
        <v>417</v>
      </c>
      <c r="B464" s="76" t="s">
        <v>701</v>
      </c>
      <c r="C464" s="19" t="s">
        <v>146</v>
      </c>
      <c r="D464" s="80">
        <v>9000.16679706527</v>
      </c>
    </row>
    <row r="465" spans="1:4" s="16" customFormat="1" ht="24.75" customHeight="1">
      <c r="A465" s="40">
        <v>418</v>
      </c>
      <c r="B465" s="76" t="s">
        <v>650</v>
      </c>
      <c r="C465" s="19" t="s">
        <v>146</v>
      </c>
      <c r="D465" s="80">
        <v>6199.679329208189</v>
      </c>
    </row>
    <row r="466" spans="1:4" s="16" customFormat="1" ht="42.75" customHeight="1">
      <c r="A466" s="40">
        <v>419</v>
      </c>
      <c r="B466" s="76" t="s">
        <v>700</v>
      </c>
      <c r="C466" s="19" t="s">
        <v>146</v>
      </c>
      <c r="D466" s="80">
        <v>14999.823461344331</v>
      </c>
    </row>
    <row r="467" spans="1:4" s="16" customFormat="1" ht="37.5" customHeight="1">
      <c r="A467" s="40">
        <v>420</v>
      </c>
      <c r="B467" s="76" t="s">
        <v>651</v>
      </c>
      <c r="C467" s="19" t="s">
        <v>146</v>
      </c>
      <c r="D467" s="80">
        <v>12000.20946784889</v>
      </c>
    </row>
    <row r="468" spans="1:4" s="16" customFormat="1" ht="24" customHeight="1">
      <c r="A468" s="40">
        <v>421</v>
      </c>
      <c r="B468" s="76" t="s">
        <v>652</v>
      </c>
      <c r="C468" s="19" t="s">
        <v>146</v>
      </c>
      <c r="D468" s="80">
        <v>11999.506721182224</v>
      </c>
    </row>
    <row r="469" spans="1:4" s="16" customFormat="1" ht="36" customHeight="1">
      <c r="A469" s="40">
        <v>422</v>
      </c>
      <c r="B469" s="76" t="s">
        <v>653</v>
      </c>
      <c r="C469" s="19" t="s">
        <v>146</v>
      </c>
      <c r="D469" s="80">
        <v>14999.591068653692</v>
      </c>
    </row>
    <row r="470" spans="1:4" s="16" customFormat="1" ht="42" customHeight="1">
      <c r="A470" s="40">
        <v>423</v>
      </c>
      <c r="B470" s="76" t="s">
        <v>654</v>
      </c>
      <c r="C470" s="19" t="s">
        <v>146</v>
      </c>
      <c r="D470" s="80">
        <v>11999.946830872648</v>
      </c>
    </row>
    <row r="471" spans="1:4" s="16" customFormat="1" ht="42" customHeight="1">
      <c r="A471" s="40">
        <v>424</v>
      </c>
      <c r="B471" s="76" t="s">
        <v>655</v>
      </c>
      <c r="C471" s="19" t="s">
        <v>146</v>
      </c>
      <c r="D471" s="80">
        <v>12000.400212875677</v>
      </c>
    </row>
    <row r="472" spans="1:4" s="16" customFormat="1" ht="34.5" customHeight="1">
      <c r="A472" s="40">
        <v>425</v>
      </c>
      <c r="B472" s="76" t="s">
        <v>656</v>
      </c>
      <c r="C472" s="19" t="s">
        <v>146</v>
      </c>
      <c r="D472" s="80">
        <v>12000.489683096263</v>
      </c>
    </row>
    <row r="473" spans="1:4" s="16" customFormat="1" ht="35.25" customHeight="1">
      <c r="A473" s="40">
        <v>426</v>
      </c>
      <c r="B473" s="76" t="s">
        <v>657</v>
      </c>
      <c r="C473" s="19" t="s">
        <v>146</v>
      </c>
      <c r="D473" s="80">
        <v>11999.677751184498</v>
      </c>
    </row>
    <row r="474" spans="1:4" s="16" customFormat="1" ht="44.25" customHeight="1">
      <c r="A474" s="40">
        <v>427</v>
      </c>
      <c r="B474" s="76" t="s">
        <v>658</v>
      </c>
      <c r="C474" s="19" t="s">
        <v>146</v>
      </c>
      <c r="D474" s="80">
        <v>11999.677751184498</v>
      </c>
    </row>
    <row r="475" spans="1:4" s="16" customFormat="1" ht="38.25" customHeight="1">
      <c r="A475" s="40">
        <v>428</v>
      </c>
      <c r="B475" s="76" t="s">
        <v>659</v>
      </c>
      <c r="C475" s="19" t="s">
        <v>146</v>
      </c>
      <c r="D475" s="80">
        <v>11999.9754071845</v>
      </c>
    </row>
    <row r="476" spans="1:4" s="16" customFormat="1" ht="39.75" customHeight="1">
      <c r="A476" s="40">
        <v>429</v>
      </c>
      <c r="B476" s="76" t="s">
        <v>660</v>
      </c>
      <c r="C476" s="19" t="s">
        <v>146</v>
      </c>
      <c r="D476" s="80">
        <v>11999.677751184498</v>
      </c>
    </row>
    <row r="477" spans="1:4" s="16" customFormat="1" ht="36.75" customHeight="1">
      <c r="A477" s="40">
        <v>430</v>
      </c>
      <c r="B477" s="76" t="s">
        <v>661</v>
      </c>
      <c r="C477" s="19" t="s">
        <v>146</v>
      </c>
      <c r="D477" s="80">
        <v>27000.275339321717</v>
      </c>
    </row>
    <row r="478" spans="1:4" s="16" customFormat="1" ht="41.25" customHeight="1">
      <c r="A478" s="40">
        <v>431</v>
      </c>
      <c r="B478" s="76" t="s">
        <v>662</v>
      </c>
      <c r="C478" s="19" t="s">
        <v>146</v>
      </c>
      <c r="D478" s="80">
        <v>32000.18532414901</v>
      </c>
    </row>
    <row r="479" spans="1:4" s="16" customFormat="1" ht="45.75" customHeight="1">
      <c r="A479" s="40">
        <v>432</v>
      </c>
      <c r="B479" s="76" t="s">
        <v>663</v>
      </c>
      <c r="C479" s="19" t="s">
        <v>146</v>
      </c>
      <c r="D479" s="80">
        <v>32000.18532414901</v>
      </c>
    </row>
    <row r="480" spans="1:4" s="16" customFormat="1" ht="36.75" customHeight="1">
      <c r="A480" s="40">
        <v>433</v>
      </c>
      <c r="B480" s="76" t="s">
        <v>664</v>
      </c>
      <c r="C480" s="19" t="s">
        <v>146</v>
      </c>
      <c r="D480" s="80">
        <v>32000.18532414901</v>
      </c>
    </row>
    <row r="481" spans="1:4" s="16" customFormat="1" ht="42" customHeight="1">
      <c r="A481" s="40">
        <v>434</v>
      </c>
      <c r="B481" s="76" t="s">
        <v>665</v>
      </c>
      <c r="C481" s="19" t="s">
        <v>146</v>
      </c>
      <c r="D481" s="80">
        <v>32000.18532414901</v>
      </c>
    </row>
    <row r="482" spans="1:4" s="16" customFormat="1" ht="36" customHeight="1">
      <c r="A482" s="40">
        <v>435</v>
      </c>
      <c r="B482" s="76" t="s">
        <v>666</v>
      </c>
      <c r="C482" s="19" t="s">
        <v>146</v>
      </c>
      <c r="D482" s="80">
        <v>32000.18532414901</v>
      </c>
    </row>
    <row r="483" spans="1:4" s="16" customFormat="1" ht="37.5" customHeight="1">
      <c r="A483" s="40">
        <v>436</v>
      </c>
      <c r="B483" s="8" t="s">
        <v>666</v>
      </c>
      <c r="C483" s="19" t="s">
        <v>146</v>
      </c>
      <c r="D483" s="80">
        <v>32000.18532414901</v>
      </c>
    </row>
    <row r="484" spans="1:4" s="16" customFormat="1" ht="39.75" customHeight="1">
      <c r="A484" s="40">
        <v>437</v>
      </c>
      <c r="B484" s="8" t="s">
        <v>667</v>
      </c>
      <c r="C484" s="9" t="s">
        <v>146</v>
      </c>
      <c r="D484" s="80">
        <v>17000.21243212617</v>
      </c>
    </row>
    <row r="485" spans="1:4" s="16" customFormat="1" ht="47.25" customHeight="1">
      <c r="A485" s="40">
        <v>438</v>
      </c>
      <c r="B485" s="8" t="s">
        <v>981</v>
      </c>
      <c r="C485" s="9" t="s">
        <v>146</v>
      </c>
      <c r="D485" s="80">
        <v>20000.19333832932</v>
      </c>
    </row>
    <row r="486" spans="1:4" s="16" customFormat="1" ht="55.5" customHeight="1">
      <c r="A486" s="40">
        <v>439</v>
      </c>
      <c r="B486" s="8" t="s">
        <v>982</v>
      </c>
      <c r="C486" s="9" t="s">
        <v>146</v>
      </c>
      <c r="D486" s="80">
        <v>35000.38553126001</v>
      </c>
    </row>
    <row r="487" spans="1:4" s="16" customFormat="1" ht="32.25" customHeight="1">
      <c r="A487" s="40">
        <v>440</v>
      </c>
      <c r="B487" s="8" t="s">
        <v>668</v>
      </c>
      <c r="C487" s="9" t="s">
        <v>146</v>
      </c>
      <c r="D487" s="80">
        <v>34999.895816608</v>
      </c>
    </row>
    <row r="488" spans="1:4" s="16" customFormat="1" ht="30" customHeight="1">
      <c r="A488" s="40">
        <v>441</v>
      </c>
      <c r="B488" s="8" t="s">
        <v>584</v>
      </c>
      <c r="C488" s="19" t="s">
        <v>146</v>
      </c>
      <c r="D488" s="80">
        <v>16000.355357341963</v>
      </c>
    </row>
    <row r="489" spans="1:4" s="16" customFormat="1" ht="30" customHeight="1">
      <c r="A489" s="40">
        <v>442</v>
      </c>
      <c r="B489" s="8" t="s">
        <v>669</v>
      </c>
      <c r="C489" s="19" t="s">
        <v>146</v>
      </c>
      <c r="D489" s="80">
        <v>20999.57761218904</v>
      </c>
    </row>
    <row r="490" spans="1:4" s="16" customFormat="1" ht="37.5" customHeight="1">
      <c r="A490" s="40">
        <v>443</v>
      </c>
      <c r="B490" s="8" t="s">
        <v>670</v>
      </c>
      <c r="C490" s="19" t="s">
        <v>146</v>
      </c>
      <c r="D490" s="80">
        <v>23000.089735142355</v>
      </c>
    </row>
    <row r="491" spans="1:4" s="16" customFormat="1" ht="43.5" customHeight="1">
      <c r="A491" s="40">
        <v>444</v>
      </c>
      <c r="B491" s="8" t="s">
        <v>671</v>
      </c>
      <c r="C491" s="9" t="s">
        <v>146</v>
      </c>
      <c r="D491" s="80">
        <v>34999.988960030554</v>
      </c>
    </row>
    <row r="492" spans="1:4" s="16" customFormat="1" ht="49.5" customHeight="1">
      <c r="A492" s="40">
        <v>445</v>
      </c>
      <c r="B492" s="8" t="s">
        <v>672</v>
      </c>
      <c r="C492" s="19" t="s">
        <v>146</v>
      </c>
      <c r="D492" s="80">
        <v>21000.4864255714</v>
      </c>
    </row>
    <row r="493" spans="1:4" s="16" customFormat="1" ht="32.25" customHeight="1">
      <c r="A493" s="40">
        <v>446</v>
      </c>
      <c r="B493" s="8" t="s">
        <v>673</v>
      </c>
      <c r="C493" s="19" t="s">
        <v>146</v>
      </c>
      <c r="D493" s="80">
        <v>37000.46951377173</v>
      </c>
    </row>
    <row r="494" spans="1:4" s="16" customFormat="1" ht="39.75" customHeight="1">
      <c r="A494" s="40">
        <v>447</v>
      </c>
      <c r="B494" s="8" t="s">
        <v>983</v>
      </c>
      <c r="C494" s="19" t="s">
        <v>146</v>
      </c>
      <c r="D494" s="80">
        <v>36999.978892354564</v>
      </c>
    </row>
    <row r="495" spans="1:4" s="16" customFormat="1" ht="39.75" customHeight="1">
      <c r="A495" s="40">
        <v>448</v>
      </c>
      <c r="B495" s="8" t="s">
        <v>674</v>
      </c>
      <c r="C495" s="19" t="s">
        <v>146</v>
      </c>
      <c r="D495" s="80">
        <v>21000.245720056693</v>
      </c>
    </row>
    <row r="496" spans="1:4" s="16" customFormat="1" ht="51.75" customHeight="1">
      <c r="A496" s="40">
        <v>449</v>
      </c>
      <c r="B496" s="8" t="s">
        <v>675</v>
      </c>
      <c r="C496" s="19" t="s">
        <v>146</v>
      </c>
      <c r="D496" s="80">
        <v>23000.22370476981</v>
      </c>
    </row>
    <row r="497" spans="1:4" s="16" customFormat="1" ht="61.5" customHeight="1">
      <c r="A497" s="40">
        <v>450</v>
      </c>
      <c r="B497" s="8" t="s">
        <v>676</v>
      </c>
      <c r="C497" s="19" t="s">
        <v>146</v>
      </c>
      <c r="D497" s="80">
        <v>34999.64436767502</v>
      </c>
    </row>
    <row r="498" spans="1:4" s="16" customFormat="1" ht="32.25" customHeight="1">
      <c r="A498" s="40">
        <v>451</v>
      </c>
      <c r="B498" s="8" t="s">
        <v>677</v>
      </c>
      <c r="C498" s="19" t="s">
        <v>146</v>
      </c>
      <c r="D498" s="80">
        <v>21000.134373326986</v>
      </c>
    </row>
    <row r="499" spans="1:4" s="16" customFormat="1" ht="39" customHeight="1">
      <c r="A499" s="40">
        <v>452</v>
      </c>
      <c r="B499" s="8" t="s">
        <v>678</v>
      </c>
      <c r="C499" s="19" t="s">
        <v>146</v>
      </c>
      <c r="D499" s="80">
        <v>35000.40449428286</v>
      </c>
    </row>
    <row r="500" spans="1:4" s="29" customFormat="1" ht="40.5" customHeight="1">
      <c r="A500" s="40">
        <v>453</v>
      </c>
      <c r="B500" s="8" t="s">
        <v>679</v>
      </c>
      <c r="C500" s="19" t="s">
        <v>146</v>
      </c>
      <c r="D500" s="80">
        <v>21000.13336959847</v>
      </c>
    </row>
    <row r="501" spans="1:4" s="16" customFormat="1" ht="42" customHeight="1">
      <c r="A501" s="40">
        <v>454</v>
      </c>
      <c r="B501" s="8" t="s">
        <v>680</v>
      </c>
      <c r="C501" s="19" t="s">
        <v>146</v>
      </c>
      <c r="D501" s="80">
        <v>34999.93128279152</v>
      </c>
    </row>
    <row r="502" spans="1:4" s="16" customFormat="1" ht="42.75" customHeight="1">
      <c r="A502" s="40">
        <v>455</v>
      </c>
      <c r="B502" s="8" t="s">
        <v>681</v>
      </c>
      <c r="C502" s="19" t="s">
        <v>146</v>
      </c>
      <c r="D502" s="80">
        <v>20999.710339429923</v>
      </c>
    </row>
    <row r="503" spans="1:4" s="16" customFormat="1" ht="51" customHeight="1">
      <c r="A503" s="40">
        <v>456</v>
      </c>
      <c r="B503" s="8" t="s">
        <v>682</v>
      </c>
      <c r="C503" s="19" t="s">
        <v>146</v>
      </c>
      <c r="D503" s="80">
        <v>34999.6409257474</v>
      </c>
    </row>
    <row r="504" spans="1:4" s="16" customFormat="1" ht="46.5" customHeight="1">
      <c r="A504" s="40">
        <v>457</v>
      </c>
      <c r="B504" s="8" t="s">
        <v>683</v>
      </c>
      <c r="C504" s="19" t="s">
        <v>146</v>
      </c>
      <c r="D504" s="80">
        <v>21000.102039650516</v>
      </c>
    </row>
    <row r="505" spans="1:4" s="16" customFormat="1" ht="33" customHeight="1">
      <c r="A505" s="40">
        <v>458</v>
      </c>
      <c r="B505" s="8" t="s">
        <v>684</v>
      </c>
      <c r="C505" s="19" t="s">
        <v>146</v>
      </c>
      <c r="D505" s="80">
        <v>34999.53452082093</v>
      </c>
    </row>
    <row r="506" spans="1:4" s="16" customFormat="1" ht="43.5" customHeight="1">
      <c r="A506" s="40">
        <v>459</v>
      </c>
      <c r="B506" s="8" t="s">
        <v>685</v>
      </c>
      <c r="C506" s="19" t="s">
        <v>146</v>
      </c>
      <c r="D506" s="80">
        <v>35000.03308329476</v>
      </c>
    </row>
    <row r="507" spans="1:4" s="16" customFormat="1" ht="32.25" customHeight="1">
      <c r="A507" s="40">
        <v>460</v>
      </c>
      <c r="B507" s="8" t="s">
        <v>686</v>
      </c>
      <c r="C507" s="19" t="s">
        <v>146</v>
      </c>
      <c r="D507" s="80">
        <v>46999.563720599326</v>
      </c>
    </row>
    <row r="508" spans="1:4" s="16" customFormat="1" ht="40.5" customHeight="1">
      <c r="A508" s="40">
        <v>461</v>
      </c>
      <c r="B508" s="8" t="s">
        <v>687</v>
      </c>
      <c r="C508" s="19" t="s">
        <v>146</v>
      </c>
      <c r="D508" s="80">
        <v>47000.48374858586</v>
      </c>
    </row>
    <row r="509" spans="1:4" s="16" customFormat="1" ht="41.25" customHeight="1">
      <c r="A509" s="40">
        <v>462</v>
      </c>
      <c r="B509" s="8" t="s">
        <v>273</v>
      </c>
      <c r="C509" s="19" t="s">
        <v>146</v>
      </c>
      <c r="D509" s="80">
        <v>95000</v>
      </c>
    </row>
    <row r="510" spans="1:4" s="16" customFormat="1" ht="42.75" customHeight="1">
      <c r="A510" s="40">
        <v>463</v>
      </c>
      <c r="B510" s="8" t="s">
        <v>688</v>
      </c>
      <c r="C510" s="19" t="s">
        <v>146</v>
      </c>
      <c r="D510" s="80">
        <v>37000</v>
      </c>
    </row>
    <row r="511" spans="1:4" s="16" customFormat="1" ht="41.25" customHeight="1">
      <c r="A511" s="303" t="s">
        <v>280</v>
      </c>
      <c r="B511" s="304"/>
      <c r="C511" s="304"/>
      <c r="D511" s="305"/>
    </row>
    <row r="512" spans="1:4" s="16" customFormat="1" ht="21" customHeight="1">
      <c r="A512" s="283" t="s">
        <v>751</v>
      </c>
      <c r="B512" s="284"/>
      <c r="C512" s="284"/>
      <c r="D512" s="285"/>
    </row>
    <row r="513" spans="1:4" s="16" customFormat="1" ht="21" customHeight="1">
      <c r="A513" s="286" t="s">
        <v>1118</v>
      </c>
      <c r="B513" s="287"/>
      <c r="C513" s="287"/>
      <c r="D513" s="288"/>
    </row>
    <row r="514" spans="1:4" s="16" customFormat="1" ht="48" customHeight="1">
      <c r="A514" s="42">
        <v>464</v>
      </c>
      <c r="B514" s="27" t="s">
        <v>1119</v>
      </c>
      <c r="C514" s="19" t="s">
        <v>281</v>
      </c>
      <c r="D514" s="41">
        <v>4500</v>
      </c>
    </row>
    <row r="515" spans="1:4" s="16" customFormat="1" ht="40.5" customHeight="1">
      <c r="A515" s="42">
        <v>465</v>
      </c>
      <c r="B515" s="27" t="s">
        <v>1120</v>
      </c>
      <c r="C515" s="19" t="s">
        <v>281</v>
      </c>
      <c r="D515" s="41">
        <v>6200</v>
      </c>
    </row>
    <row r="516" spans="1:4" s="16" customFormat="1" ht="43.5" customHeight="1">
      <c r="A516" s="42">
        <v>466</v>
      </c>
      <c r="B516" s="27" t="s">
        <v>1121</v>
      </c>
      <c r="C516" s="19" t="s">
        <v>281</v>
      </c>
      <c r="D516" s="41">
        <v>4000</v>
      </c>
    </row>
    <row r="517" spans="1:4" s="16" customFormat="1" ht="40.5" customHeight="1">
      <c r="A517" s="42">
        <v>467</v>
      </c>
      <c r="B517" s="27" t="s">
        <v>1122</v>
      </c>
      <c r="C517" s="19" t="s">
        <v>281</v>
      </c>
      <c r="D517" s="41">
        <v>4000</v>
      </c>
    </row>
    <row r="518" spans="1:4" s="16" customFormat="1" ht="40.5" customHeight="1">
      <c r="A518" s="42">
        <v>468</v>
      </c>
      <c r="B518" s="27" t="s">
        <v>1123</v>
      </c>
      <c r="C518" s="19" t="s">
        <v>281</v>
      </c>
      <c r="D518" s="41">
        <v>4000</v>
      </c>
    </row>
    <row r="519" spans="1:4" s="16" customFormat="1" ht="71.25" customHeight="1">
      <c r="A519" s="42">
        <v>469</v>
      </c>
      <c r="B519" s="27" t="s">
        <v>1124</v>
      </c>
      <c r="C519" s="19" t="s">
        <v>281</v>
      </c>
      <c r="D519" s="41">
        <v>22000</v>
      </c>
    </row>
    <row r="520" spans="1:4" s="16" customFormat="1" ht="62.25" customHeight="1">
      <c r="A520" s="42">
        <v>470</v>
      </c>
      <c r="B520" s="27" t="s">
        <v>1125</v>
      </c>
      <c r="C520" s="19" t="s">
        <v>281</v>
      </c>
      <c r="D520" s="41">
        <v>5000</v>
      </c>
    </row>
    <row r="521" spans="1:4" s="16" customFormat="1" ht="43.5" customHeight="1">
      <c r="A521" s="42">
        <v>471</v>
      </c>
      <c r="B521" s="27" t="s">
        <v>1126</v>
      </c>
      <c r="C521" s="19" t="s">
        <v>281</v>
      </c>
      <c r="D521" s="41">
        <v>4800</v>
      </c>
    </row>
    <row r="522" spans="1:4" s="16" customFormat="1" ht="31.5" customHeight="1">
      <c r="A522" s="42">
        <v>472</v>
      </c>
      <c r="B522" s="27" t="s">
        <v>1127</v>
      </c>
      <c r="C522" s="19" t="s">
        <v>281</v>
      </c>
      <c r="D522" s="41">
        <v>3500</v>
      </c>
    </row>
    <row r="523" spans="1:4" s="16" customFormat="1" ht="62.25" customHeight="1">
      <c r="A523" s="42">
        <v>473</v>
      </c>
      <c r="B523" s="27" t="s">
        <v>1128</v>
      </c>
      <c r="C523" s="19" t="s">
        <v>281</v>
      </c>
      <c r="D523" s="41">
        <v>3500</v>
      </c>
    </row>
    <row r="524" spans="1:4" s="16" customFormat="1" ht="46.5" customHeight="1">
      <c r="A524" s="42">
        <v>474</v>
      </c>
      <c r="B524" s="27" t="s">
        <v>1129</v>
      </c>
      <c r="C524" s="19" t="s">
        <v>281</v>
      </c>
      <c r="D524" s="41">
        <v>3000</v>
      </c>
    </row>
    <row r="525" spans="1:4" s="16" customFormat="1" ht="77.25" customHeight="1">
      <c r="A525" s="42">
        <v>475</v>
      </c>
      <c r="B525" s="27" t="s">
        <v>1130</v>
      </c>
      <c r="C525" s="19" t="s">
        <v>281</v>
      </c>
      <c r="D525" s="41">
        <v>2000</v>
      </c>
    </row>
    <row r="526" spans="1:4" s="16" customFormat="1" ht="62.25" customHeight="1">
      <c r="A526" s="42">
        <v>476</v>
      </c>
      <c r="B526" s="27" t="s">
        <v>1131</v>
      </c>
      <c r="C526" s="19" t="s">
        <v>281</v>
      </c>
      <c r="D526" s="41">
        <v>2000</v>
      </c>
    </row>
    <row r="527" spans="1:4" s="16" customFormat="1" ht="61.5" customHeight="1">
      <c r="A527" s="42">
        <v>477</v>
      </c>
      <c r="B527" s="27" t="s">
        <v>1132</v>
      </c>
      <c r="C527" s="19" t="s">
        <v>281</v>
      </c>
      <c r="D527" s="41">
        <v>2100</v>
      </c>
    </row>
    <row r="528" spans="1:4" s="16" customFormat="1" ht="42" customHeight="1">
      <c r="A528" s="42">
        <v>478</v>
      </c>
      <c r="B528" s="27" t="s">
        <v>1133</v>
      </c>
      <c r="C528" s="19" t="s">
        <v>281</v>
      </c>
      <c r="D528" s="41">
        <v>8500</v>
      </c>
    </row>
    <row r="529" spans="1:4" s="16" customFormat="1" ht="25.5" customHeight="1">
      <c r="A529" s="286" t="s">
        <v>1134</v>
      </c>
      <c r="B529" s="287"/>
      <c r="C529" s="287"/>
      <c r="D529" s="288"/>
    </row>
    <row r="530" spans="1:4" s="16" customFormat="1" ht="83.25" customHeight="1">
      <c r="A530" s="42">
        <v>479</v>
      </c>
      <c r="B530" s="27" t="s">
        <v>1135</v>
      </c>
      <c r="C530" s="19" t="s">
        <v>281</v>
      </c>
      <c r="D530" s="41">
        <v>31500</v>
      </c>
    </row>
    <row r="531" spans="1:4" s="16" customFormat="1" ht="50.25" customHeight="1">
      <c r="A531" s="42">
        <v>480</v>
      </c>
      <c r="B531" s="27" t="s">
        <v>1136</v>
      </c>
      <c r="C531" s="19" t="s">
        <v>281</v>
      </c>
      <c r="D531" s="41">
        <v>24900</v>
      </c>
    </row>
    <row r="532" spans="1:4" s="16" customFormat="1" ht="57" customHeight="1">
      <c r="A532" s="42">
        <v>481</v>
      </c>
      <c r="B532" s="27" t="s">
        <v>1137</v>
      </c>
      <c r="C532" s="19" t="s">
        <v>281</v>
      </c>
      <c r="D532" s="41">
        <v>22100</v>
      </c>
    </row>
    <row r="533" spans="1:4" s="16" customFormat="1" ht="38.25" customHeight="1">
      <c r="A533" s="42">
        <v>482</v>
      </c>
      <c r="B533" s="27" t="s">
        <v>1138</v>
      </c>
      <c r="C533" s="19" t="s">
        <v>281</v>
      </c>
      <c r="D533" s="41">
        <v>10300</v>
      </c>
    </row>
    <row r="534" spans="1:4" s="16" customFormat="1" ht="21.75" customHeight="1">
      <c r="A534" s="286" t="s">
        <v>1139</v>
      </c>
      <c r="B534" s="287"/>
      <c r="C534" s="287"/>
      <c r="D534" s="288"/>
    </row>
    <row r="535" spans="1:4" s="16" customFormat="1" ht="46.5" customHeight="1">
      <c r="A535" s="42">
        <v>483</v>
      </c>
      <c r="B535" s="27" t="s">
        <v>1140</v>
      </c>
      <c r="C535" s="19" t="s">
        <v>281</v>
      </c>
      <c r="D535" s="41">
        <v>1999.9027972291021</v>
      </c>
    </row>
    <row r="536" spans="1:4" s="16" customFormat="1" ht="46.5" customHeight="1">
      <c r="A536" s="42">
        <v>484</v>
      </c>
      <c r="B536" s="27" t="s">
        <v>1141</v>
      </c>
      <c r="C536" s="19" t="s">
        <v>281</v>
      </c>
      <c r="D536" s="41">
        <v>2000.2299161315411</v>
      </c>
    </row>
    <row r="537" spans="1:4" s="16" customFormat="1" ht="46.5" customHeight="1">
      <c r="A537" s="42">
        <v>485</v>
      </c>
      <c r="B537" s="27" t="s">
        <v>1142</v>
      </c>
      <c r="C537" s="19" t="s">
        <v>281</v>
      </c>
      <c r="D537" s="41">
        <v>1999.824416131541</v>
      </c>
    </row>
    <row r="538" spans="1:4" s="16" customFormat="1" ht="46.5" customHeight="1">
      <c r="A538" s="42">
        <v>486</v>
      </c>
      <c r="B538" s="27" t="s">
        <v>1143</v>
      </c>
      <c r="C538" s="19" t="s">
        <v>281</v>
      </c>
      <c r="D538" s="41">
        <v>2199.6878661315413</v>
      </c>
    </row>
    <row r="539" spans="1:4" s="16" customFormat="1" ht="46.5" customHeight="1">
      <c r="A539" s="42">
        <v>487</v>
      </c>
      <c r="B539" s="27" t="s">
        <v>1144</v>
      </c>
      <c r="C539" s="19" t="s">
        <v>281</v>
      </c>
      <c r="D539" s="41">
        <v>2199.939086131541</v>
      </c>
    </row>
    <row r="540" spans="1:4" s="16" customFormat="1" ht="46.5" customHeight="1">
      <c r="A540" s="42">
        <v>488</v>
      </c>
      <c r="B540" s="27" t="s">
        <v>1145</v>
      </c>
      <c r="C540" s="19" t="s">
        <v>281</v>
      </c>
      <c r="D540" s="41">
        <v>1800.0035695858237</v>
      </c>
    </row>
    <row r="541" spans="1:4" s="16" customFormat="1" ht="46.5" customHeight="1">
      <c r="A541" s="42">
        <v>489</v>
      </c>
      <c r="B541" s="27" t="s">
        <v>1146</v>
      </c>
      <c r="C541" s="19" t="s">
        <v>281</v>
      </c>
      <c r="D541" s="41">
        <v>1999.5389602474445</v>
      </c>
    </row>
    <row r="542" spans="1:4" s="16" customFormat="1" ht="46.5" customHeight="1">
      <c r="A542" s="42">
        <v>490</v>
      </c>
      <c r="B542" s="27" t="s">
        <v>1147</v>
      </c>
      <c r="C542" s="19" t="s">
        <v>281</v>
      </c>
      <c r="D542" s="41">
        <v>2000.3277402474441</v>
      </c>
    </row>
    <row r="543" spans="1:4" s="16" customFormat="1" ht="46.5" customHeight="1">
      <c r="A543" s="42">
        <v>491</v>
      </c>
      <c r="B543" s="27" t="s">
        <v>1148</v>
      </c>
      <c r="C543" s="19" t="s">
        <v>281</v>
      </c>
      <c r="D543" s="41">
        <v>1999.7786066803212</v>
      </c>
    </row>
    <row r="544" spans="1:4" s="16" customFormat="1" ht="46.5" customHeight="1">
      <c r="A544" s="42">
        <v>492</v>
      </c>
      <c r="B544" s="27" t="s">
        <v>1149</v>
      </c>
      <c r="C544" s="19" t="s">
        <v>281</v>
      </c>
      <c r="D544" s="41">
        <v>2099.872008738273</v>
      </c>
    </row>
    <row r="545" spans="1:4" s="16" customFormat="1" ht="46.5" customHeight="1">
      <c r="A545" s="42">
        <v>493</v>
      </c>
      <c r="B545" s="27" t="s">
        <v>1150</v>
      </c>
      <c r="C545" s="19" t="s">
        <v>281</v>
      </c>
      <c r="D545" s="41">
        <v>2100.3277105100838</v>
      </c>
    </row>
    <row r="546" spans="1:4" s="16" customFormat="1" ht="46.5" customHeight="1">
      <c r="A546" s="42">
        <v>494</v>
      </c>
      <c r="B546" s="27" t="s">
        <v>1151</v>
      </c>
      <c r="C546" s="19" t="s">
        <v>281</v>
      </c>
      <c r="D546" s="41">
        <v>4200.251930270977</v>
      </c>
    </row>
    <row r="547" spans="1:4" s="16" customFormat="1" ht="46.5" customHeight="1">
      <c r="A547" s="42">
        <v>495</v>
      </c>
      <c r="B547" s="27" t="s">
        <v>1152</v>
      </c>
      <c r="C547" s="19" t="s">
        <v>281</v>
      </c>
      <c r="D547" s="41">
        <v>2099.5614802474443</v>
      </c>
    </row>
    <row r="548" spans="1:4" s="16" customFormat="1" ht="46.5" customHeight="1">
      <c r="A548" s="42">
        <v>496</v>
      </c>
      <c r="B548" s="27" t="s">
        <v>1153</v>
      </c>
      <c r="C548" s="19" t="s">
        <v>281</v>
      </c>
      <c r="D548" s="41">
        <v>2099.5062119038007</v>
      </c>
    </row>
    <row r="549" spans="1:4" s="16" customFormat="1" ht="46.5" customHeight="1">
      <c r="A549" s="42">
        <v>497</v>
      </c>
      <c r="B549" s="27" t="s">
        <v>1154</v>
      </c>
      <c r="C549" s="19" t="s">
        <v>281</v>
      </c>
      <c r="D549" s="41">
        <v>2199.622358357201</v>
      </c>
    </row>
    <row r="550" spans="1:4" s="16" customFormat="1" ht="46.5" customHeight="1">
      <c r="A550" s="42">
        <v>498</v>
      </c>
      <c r="B550" s="27" t="s">
        <v>1155</v>
      </c>
      <c r="C550" s="19" t="s">
        <v>281</v>
      </c>
      <c r="D550" s="41">
        <v>3299.6681364669575</v>
      </c>
    </row>
    <row r="551" spans="1:4" s="16" customFormat="1" ht="46.5" customHeight="1">
      <c r="A551" s="42">
        <v>499</v>
      </c>
      <c r="B551" s="27" t="s">
        <v>1156</v>
      </c>
      <c r="C551" s="19" t="s">
        <v>281</v>
      </c>
      <c r="D551" s="41">
        <v>2699.9274302474446</v>
      </c>
    </row>
    <row r="552" spans="1:4" s="16" customFormat="1" ht="46.5" customHeight="1">
      <c r="A552" s="42">
        <v>500</v>
      </c>
      <c r="B552" s="27" t="s">
        <v>1157</v>
      </c>
      <c r="C552" s="19" t="s">
        <v>281</v>
      </c>
      <c r="D552" s="41">
        <v>3199.6802626590343</v>
      </c>
    </row>
    <row r="553" spans="1:4" s="16" customFormat="1" ht="46.5" customHeight="1">
      <c r="A553" s="42">
        <v>501</v>
      </c>
      <c r="B553" s="27" t="s">
        <v>1158</v>
      </c>
      <c r="C553" s="19" t="s">
        <v>281</v>
      </c>
      <c r="D553" s="41">
        <v>2500.135200757236</v>
      </c>
    </row>
    <row r="554" spans="1:4" s="16" customFormat="1" ht="46.5" customHeight="1">
      <c r="A554" s="42">
        <v>502</v>
      </c>
      <c r="B554" s="27" t="s">
        <v>1159</v>
      </c>
      <c r="C554" s="19" t="s">
        <v>281</v>
      </c>
      <c r="D554" s="41">
        <v>3100.4180109119166</v>
      </c>
    </row>
    <row r="555" spans="1:4" s="16" customFormat="1" ht="46.5" customHeight="1">
      <c r="A555" s="42">
        <v>503</v>
      </c>
      <c r="B555" s="27" t="s">
        <v>1160</v>
      </c>
      <c r="C555" s="19" t="s">
        <v>281</v>
      </c>
      <c r="D555" s="41">
        <v>2400.113699758285</v>
      </c>
    </row>
    <row r="556" spans="1:4" s="16" customFormat="1" ht="46.5" customHeight="1">
      <c r="A556" s="42">
        <v>504</v>
      </c>
      <c r="B556" s="27" t="s">
        <v>1161</v>
      </c>
      <c r="C556" s="19" t="s">
        <v>281</v>
      </c>
      <c r="D556" s="41">
        <v>2299.6033318547966</v>
      </c>
    </row>
    <row r="557" spans="1:4" s="16" customFormat="1" ht="46.5" customHeight="1">
      <c r="A557" s="42">
        <v>505</v>
      </c>
      <c r="B557" s="27" t="s">
        <v>1162</v>
      </c>
      <c r="C557" s="19" t="s">
        <v>281</v>
      </c>
      <c r="D557" s="41">
        <v>2600.291673623188</v>
      </c>
    </row>
    <row r="558" spans="1:4" s="16" customFormat="1" ht="57.75" customHeight="1">
      <c r="A558" s="42">
        <v>506</v>
      </c>
      <c r="B558" s="27" t="s">
        <v>1163</v>
      </c>
      <c r="C558" s="19" t="s">
        <v>281</v>
      </c>
      <c r="D558" s="41">
        <v>2499.871873494179</v>
      </c>
    </row>
    <row r="559" spans="1:4" s="16" customFormat="1" ht="46.5" customHeight="1">
      <c r="A559" s="42">
        <v>507</v>
      </c>
      <c r="B559" s="27" t="s">
        <v>1164</v>
      </c>
      <c r="C559" s="19" t="s">
        <v>281</v>
      </c>
      <c r="D559" s="41">
        <v>3599.743692314705</v>
      </c>
    </row>
    <row r="560" spans="1:4" s="16" customFormat="1" ht="46.5" customHeight="1">
      <c r="A560" s="42">
        <v>508</v>
      </c>
      <c r="B560" s="27" t="s">
        <v>1165</v>
      </c>
      <c r="C560" s="19" t="s">
        <v>281</v>
      </c>
      <c r="D560" s="41">
        <v>2400.0820885705657</v>
      </c>
    </row>
    <row r="561" spans="1:4" s="16" customFormat="1" ht="46.5" customHeight="1">
      <c r="A561" s="42">
        <v>509</v>
      </c>
      <c r="B561" s="27" t="s">
        <v>1166</v>
      </c>
      <c r="C561" s="19" t="s">
        <v>281</v>
      </c>
      <c r="D561" s="41">
        <v>2400.2654202474446</v>
      </c>
    </row>
    <row r="562" spans="1:4" s="16" customFormat="1" ht="46.5" customHeight="1">
      <c r="A562" s="42">
        <v>510</v>
      </c>
      <c r="B562" s="27" t="s">
        <v>1167</v>
      </c>
      <c r="C562" s="19" t="s">
        <v>281</v>
      </c>
      <c r="D562" s="41">
        <v>1999.6027392301137</v>
      </c>
    </row>
    <row r="563" spans="1:4" s="16" customFormat="1" ht="46.5" customHeight="1">
      <c r="A563" s="42">
        <v>511</v>
      </c>
      <c r="B563" s="27" t="s">
        <v>1168</v>
      </c>
      <c r="C563" s="19" t="s">
        <v>281</v>
      </c>
      <c r="D563" s="41">
        <v>2299.574108189493</v>
      </c>
    </row>
    <row r="564" spans="1:4" s="16" customFormat="1" ht="46.5" customHeight="1">
      <c r="A564" s="42">
        <v>512</v>
      </c>
      <c r="B564" s="27" t="s">
        <v>1169</v>
      </c>
      <c r="C564" s="19" t="s">
        <v>281</v>
      </c>
      <c r="D564" s="41">
        <v>3200.006248189493</v>
      </c>
    </row>
    <row r="565" spans="1:4" s="16" customFormat="1" ht="46.5" customHeight="1">
      <c r="A565" s="42">
        <v>513</v>
      </c>
      <c r="B565" s="27" t="s">
        <v>1170</v>
      </c>
      <c r="C565" s="19" t="s">
        <v>281</v>
      </c>
      <c r="D565" s="41">
        <v>2600.239317499245</v>
      </c>
    </row>
    <row r="566" spans="1:4" s="16" customFormat="1" ht="46.5" customHeight="1">
      <c r="A566" s="42">
        <v>514</v>
      </c>
      <c r="B566" s="27" t="s">
        <v>1171</v>
      </c>
      <c r="C566" s="19" t="s">
        <v>281</v>
      </c>
      <c r="D566" s="41">
        <v>2500.334352988466</v>
      </c>
    </row>
    <row r="567" spans="1:4" s="16" customFormat="1" ht="46.5" customHeight="1">
      <c r="A567" s="42">
        <v>515</v>
      </c>
      <c r="B567" s="27" t="s">
        <v>1172</v>
      </c>
      <c r="C567" s="19" t="s">
        <v>281</v>
      </c>
      <c r="D567" s="41">
        <v>2600.3476785601574</v>
      </c>
    </row>
    <row r="568" spans="1:4" s="16" customFormat="1" ht="46.5" customHeight="1">
      <c r="A568" s="42">
        <v>516</v>
      </c>
      <c r="B568" s="27" t="s">
        <v>1173</v>
      </c>
      <c r="C568" s="19" t="s">
        <v>281</v>
      </c>
      <c r="D568" s="41">
        <v>1999.8242023510534</v>
      </c>
    </row>
    <row r="569" spans="1:4" s="16" customFormat="1" ht="46.5" customHeight="1">
      <c r="A569" s="42">
        <v>517</v>
      </c>
      <c r="B569" s="27" t="s">
        <v>1174</v>
      </c>
      <c r="C569" s="19" t="s">
        <v>281</v>
      </c>
      <c r="D569" s="41">
        <v>5499.979738570566</v>
      </c>
    </row>
    <row r="570" spans="1:4" s="16" customFormat="1" ht="46.5" customHeight="1">
      <c r="A570" s="42">
        <v>518</v>
      </c>
      <c r="B570" s="27" t="s">
        <v>1175</v>
      </c>
      <c r="C570" s="19" t="s">
        <v>281</v>
      </c>
      <c r="D570" s="41">
        <v>2299.8881002474445</v>
      </c>
    </row>
    <row r="571" spans="1:4" s="16" customFormat="1" ht="46.5" customHeight="1">
      <c r="A571" s="42">
        <v>519</v>
      </c>
      <c r="B571" s="27" t="s">
        <v>1176</v>
      </c>
      <c r="C571" s="19" t="s">
        <v>281</v>
      </c>
      <c r="D571" s="41">
        <v>3999.50274812058</v>
      </c>
    </row>
    <row r="572" spans="1:4" s="16" customFormat="1" ht="46.5" customHeight="1">
      <c r="A572" s="42">
        <v>520</v>
      </c>
      <c r="B572" s="27" t="s">
        <v>1177</v>
      </c>
      <c r="C572" s="19" t="s">
        <v>281</v>
      </c>
      <c r="D572" s="41">
        <v>2499.537446726824</v>
      </c>
    </row>
    <row r="573" spans="1:4" s="16" customFormat="1" ht="46.5" customHeight="1">
      <c r="A573" s="42">
        <v>521</v>
      </c>
      <c r="B573" s="27" t="s">
        <v>1178</v>
      </c>
      <c r="C573" s="19" t="s">
        <v>281</v>
      </c>
      <c r="D573" s="41">
        <v>2799.5059052165134</v>
      </c>
    </row>
    <row r="574" spans="1:4" s="16" customFormat="1" ht="46.5" customHeight="1">
      <c r="A574" s="42">
        <v>522</v>
      </c>
      <c r="B574" s="27" t="s">
        <v>1179</v>
      </c>
      <c r="C574" s="19" t="s">
        <v>281</v>
      </c>
      <c r="D574" s="41">
        <v>2800.322450247444</v>
      </c>
    </row>
    <row r="575" spans="1:4" s="16" customFormat="1" ht="46.5" customHeight="1">
      <c r="A575" s="42">
        <v>523</v>
      </c>
      <c r="B575" s="27" t="s">
        <v>1180</v>
      </c>
      <c r="C575" s="19" t="s">
        <v>281</v>
      </c>
      <c r="D575" s="41">
        <v>2600.3153440279325</v>
      </c>
    </row>
    <row r="576" spans="1:4" s="16" customFormat="1" ht="46.5" customHeight="1">
      <c r="A576" s="42">
        <v>524</v>
      </c>
      <c r="B576" s="27" t="s">
        <v>1181</v>
      </c>
      <c r="C576" s="19" t="s">
        <v>281</v>
      </c>
      <c r="D576" s="41">
        <v>2800.3083047900777</v>
      </c>
    </row>
    <row r="577" spans="1:4" s="16" customFormat="1" ht="46.5" customHeight="1">
      <c r="A577" s="42">
        <v>525</v>
      </c>
      <c r="B577" s="27" t="s">
        <v>1182</v>
      </c>
      <c r="C577" s="19" t="s">
        <v>281</v>
      </c>
      <c r="D577" s="41">
        <v>2300.1472802474445</v>
      </c>
    </row>
    <row r="578" spans="1:4" s="16" customFormat="1" ht="46.5" customHeight="1">
      <c r="A578" s="42">
        <v>526</v>
      </c>
      <c r="B578" s="27" t="s">
        <v>1183</v>
      </c>
      <c r="C578" s="19" t="s">
        <v>281</v>
      </c>
      <c r="D578" s="41">
        <v>3500.340180247444</v>
      </c>
    </row>
    <row r="579" spans="1:4" s="16" customFormat="1" ht="46.5" customHeight="1">
      <c r="A579" s="42">
        <v>527</v>
      </c>
      <c r="B579" s="27" t="s">
        <v>1184</v>
      </c>
      <c r="C579" s="19" t="s">
        <v>281</v>
      </c>
      <c r="D579" s="41">
        <v>2499.5500881894927</v>
      </c>
    </row>
    <row r="580" spans="1:4" s="16" customFormat="1" ht="46.5" customHeight="1">
      <c r="A580" s="42">
        <v>528</v>
      </c>
      <c r="B580" s="27" t="s">
        <v>1185</v>
      </c>
      <c r="C580" s="19" t="s">
        <v>281</v>
      </c>
      <c r="D580" s="41">
        <v>10799.50727951722</v>
      </c>
    </row>
    <row r="581" spans="1:4" s="16" customFormat="1" ht="46.5" customHeight="1">
      <c r="A581" s="42">
        <v>529</v>
      </c>
      <c r="B581" s="27" t="s">
        <v>1186</v>
      </c>
      <c r="C581" s="19" t="s">
        <v>281</v>
      </c>
      <c r="D581" s="41">
        <v>3200.412336255742</v>
      </c>
    </row>
    <row r="582" spans="1:4" s="16" customFormat="1" ht="46.5" customHeight="1">
      <c r="A582" s="42">
        <v>530</v>
      </c>
      <c r="B582" s="27" t="s">
        <v>1187</v>
      </c>
      <c r="C582" s="19" t="s">
        <v>281</v>
      </c>
      <c r="D582" s="41">
        <v>8499.987748330483</v>
      </c>
    </row>
    <row r="583" spans="1:4" s="16" customFormat="1" ht="46.5" customHeight="1">
      <c r="A583" s="42">
        <v>531</v>
      </c>
      <c r="B583" s="27" t="s">
        <v>1188</v>
      </c>
      <c r="C583" s="19" t="s">
        <v>281</v>
      </c>
      <c r="D583" s="41">
        <v>2299.984847134048</v>
      </c>
    </row>
    <row r="584" spans="1:4" s="16" customFormat="1" ht="46.5" customHeight="1">
      <c r="A584" s="42">
        <v>532</v>
      </c>
      <c r="B584" s="27" t="s">
        <v>1189</v>
      </c>
      <c r="C584" s="19" t="s">
        <v>281</v>
      </c>
      <c r="D584" s="41">
        <v>2000.350821463316</v>
      </c>
    </row>
    <row r="585" spans="1:4" s="16" customFormat="1" ht="46.5" customHeight="1">
      <c r="A585" s="42">
        <v>533</v>
      </c>
      <c r="B585" s="27" t="s">
        <v>1190</v>
      </c>
      <c r="C585" s="19" t="s">
        <v>281</v>
      </c>
      <c r="D585" s="41">
        <v>2000.4443693597066</v>
      </c>
    </row>
    <row r="586" spans="1:4" s="16" customFormat="1" ht="46.5" customHeight="1">
      <c r="A586" s="42">
        <v>534</v>
      </c>
      <c r="B586" s="27" t="s">
        <v>1191</v>
      </c>
      <c r="C586" s="19" t="s">
        <v>281</v>
      </c>
      <c r="D586" s="41">
        <v>3599.555635134048</v>
      </c>
    </row>
    <row r="587" spans="1:4" s="16" customFormat="1" ht="46.5" customHeight="1">
      <c r="A587" s="42">
        <v>535</v>
      </c>
      <c r="B587" s="27" t="s">
        <v>1192</v>
      </c>
      <c r="C587" s="19" t="s">
        <v>281</v>
      </c>
      <c r="D587" s="41">
        <v>2399.745262670129</v>
      </c>
    </row>
    <row r="588" spans="1:4" s="16" customFormat="1" ht="46.5" customHeight="1">
      <c r="A588" s="42">
        <v>536</v>
      </c>
      <c r="B588" s="27" t="s">
        <v>1193</v>
      </c>
      <c r="C588" s="19" t="s">
        <v>281</v>
      </c>
      <c r="D588" s="41">
        <v>2200.205701798731</v>
      </c>
    </row>
    <row r="589" spans="1:4" s="16" customFormat="1" ht="46.5" customHeight="1">
      <c r="A589" s="42">
        <v>537</v>
      </c>
      <c r="B589" s="27" t="s">
        <v>1194</v>
      </c>
      <c r="C589" s="19" t="s">
        <v>281</v>
      </c>
      <c r="D589" s="41">
        <v>2200.084098412602</v>
      </c>
    </row>
    <row r="590" spans="1:4" s="16" customFormat="1" ht="46.5" customHeight="1">
      <c r="A590" s="42">
        <v>538</v>
      </c>
      <c r="B590" s="27" t="s">
        <v>1195</v>
      </c>
      <c r="C590" s="19" t="s">
        <v>281</v>
      </c>
      <c r="D590" s="41">
        <v>2399.7017830792684</v>
      </c>
    </row>
    <row r="591" spans="1:4" s="16" customFormat="1" ht="46.5" customHeight="1">
      <c r="A591" s="42">
        <v>539</v>
      </c>
      <c r="B591" s="27" t="s">
        <v>1196</v>
      </c>
      <c r="C591" s="19" t="s">
        <v>281</v>
      </c>
      <c r="D591" s="41">
        <v>2300.1684497459346</v>
      </c>
    </row>
    <row r="592" spans="1:4" s="16" customFormat="1" ht="46.5" customHeight="1">
      <c r="A592" s="42">
        <v>540</v>
      </c>
      <c r="B592" s="27" t="s">
        <v>1197</v>
      </c>
      <c r="C592" s="19" t="s">
        <v>281</v>
      </c>
      <c r="D592" s="41">
        <v>2299.7174484259995</v>
      </c>
    </row>
    <row r="593" spans="1:4" s="16" customFormat="1" ht="46.5" customHeight="1">
      <c r="A593" s="42">
        <v>541</v>
      </c>
      <c r="B593" s="27" t="s">
        <v>1198</v>
      </c>
      <c r="C593" s="19" t="s">
        <v>281</v>
      </c>
      <c r="D593" s="41">
        <v>2300.4128418820233</v>
      </c>
    </row>
    <row r="594" spans="1:4" s="16" customFormat="1" ht="21.75" customHeight="1">
      <c r="A594" s="286" t="s">
        <v>1199</v>
      </c>
      <c r="B594" s="287"/>
      <c r="C594" s="287"/>
      <c r="D594" s="288"/>
    </row>
    <row r="595" spans="1:4" s="16" customFormat="1" ht="46.5" customHeight="1">
      <c r="A595" s="42">
        <v>542</v>
      </c>
      <c r="B595" s="27" t="s">
        <v>1200</v>
      </c>
      <c r="C595" s="19" t="s">
        <v>281</v>
      </c>
      <c r="D595" s="41">
        <v>850</v>
      </c>
    </row>
    <row r="596" spans="1:4" s="16" customFormat="1" ht="46.5" customHeight="1">
      <c r="A596" s="42">
        <v>543</v>
      </c>
      <c r="B596" s="27" t="s">
        <v>1201</v>
      </c>
      <c r="C596" s="19" t="s">
        <v>281</v>
      </c>
      <c r="D596" s="41">
        <v>850</v>
      </c>
    </row>
    <row r="597" spans="1:4" s="16" customFormat="1" ht="46.5" customHeight="1">
      <c r="A597" s="42">
        <v>544</v>
      </c>
      <c r="B597" s="27" t="s">
        <v>1202</v>
      </c>
      <c r="C597" s="19" t="s">
        <v>281</v>
      </c>
      <c r="D597" s="41">
        <v>900</v>
      </c>
    </row>
    <row r="598" spans="1:4" s="16" customFormat="1" ht="46.5" customHeight="1">
      <c r="A598" s="42">
        <v>545</v>
      </c>
      <c r="B598" s="27" t="s">
        <v>1203</v>
      </c>
      <c r="C598" s="19" t="s">
        <v>281</v>
      </c>
      <c r="D598" s="41">
        <v>1300</v>
      </c>
    </row>
    <row r="599" spans="1:4" s="16" customFormat="1" ht="46.5" customHeight="1">
      <c r="A599" s="42">
        <v>546</v>
      </c>
      <c r="B599" s="27" t="s">
        <v>1204</v>
      </c>
      <c r="C599" s="19" t="s">
        <v>281</v>
      </c>
      <c r="D599" s="41">
        <v>850</v>
      </c>
    </row>
    <row r="600" spans="1:4" s="16" customFormat="1" ht="46.5" customHeight="1">
      <c r="A600" s="42">
        <v>547</v>
      </c>
      <c r="B600" s="27" t="s">
        <v>1205</v>
      </c>
      <c r="C600" s="19" t="s">
        <v>281</v>
      </c>
      <c r="D600" s="41">
        <v>850</v>
      </c>
    </row>
    <row r="601" spans="1:4" s="16" customFormat="1" ht="46.5" customHeight="1">
      <c r="A601" s="42">
        <v>548</v>
      </c>
      <c r="B601" s="27" t="s">
        <v>1206</v>
      </c>
      <c r="C601" s="19" t="s">
        <v>281</v>
      </c>
      <c r="D601" s="41">
        <v>900</v>
      </c>
    </row>
    <row r="602" spans="1:4" s="16" customFormat="1" ht="46.5" customHeight="1">
      <c r="A602" s="42">
        <v>549</v>
      </c>
      <c r="B602" s="27" t="s">
        <v>1207</v>
      </c>
      <c r="C602" s="19" t="s">
        <v>281</v>
      </c>
      <c r="D602" s="41">
        <v>900</v>
      </c>
    </row>
    <row r="603" spans="1:4" s="16" customFormat="1" ht="46.5" customHeight="1">
      <c r="A603" s="42">
        <v>550</v>
      </c>
      <c r="B603" s="27" t="s">
        <v>1208</v>
      </c>
      <c r="C603" s="19" t="s">
        <v>281</v>
      </c>
      <c r="D603" s="41">
        <v>800</v>
      </c>
    </row>
    <row r="604" spans="1:4" s="16" customFormat="1" ht="46.5" customHeight="1">
      <c r="A604" s="42">
        <v>551</v>
      </c>
      <c r="B604" s="27" t="s">
        <v>1209</v>
      </c>
      <c r="C604" s="19" t="s">
        <v>281</v>
      </c>
      <c r="D604" s="41">
        <v>900</v>
      </c>
    </row>
    <row r="605" spans="1:4" s="16" customFormat="1" ht="46.5" customHeight="1">
      <c r="A605" s="42">
        <v>552</v>
      </c>
      <c r="B605" s="27" t="s">
        <v>1210</v>
      </c>
      <c r="C605" s="19" t="s">
        <v>281</v>
      </c>
      <c r="D605" s="41">
        <v>850</v>
      </c>
    </row>
    <row r="606" spans="1:4" s="16" customFormat="1" ht="46.5" customHeight="1">
      <c r="A606" s="42">
        <v>553</v>
      </c>
      <c r="B606" s="27" t="s">
        <v>1211</v>
      </c>
      <c r="C606" s="19" t="s">
        <v>281</v>
      </c>
      <c r="D606" s="41">
        <v>1200</v>
      </c>
    </row>
    <row r="607" spans="1:4" s="16" customFormat="1" ht="46.5" customHeight="1">
      <c r="A607" s="42">
        <v>554</v>
      </c>
      <c r="B607" s="27" t="s">
        <v>1212</v>
      </c>
      <c r="C607" s="19" t="s">
        <v>281</v>
      </c>
      <c r="D607" s="41">
        <v>850</v>
      </c>
    </row>
    <row r="608" spans="1:4" s="16" customFormat="1" ht="46.5" customHeight="1">
      <c r="A608" s="42">
        <v>555</v>
      </c>
      <c r="B608" s="27" t="s">
        <v>1213</v>
      </c>
      <c r="C608" s="19" t="s">
        <v>281</v>
      </c>
      <c r="D608" s="41">
        <v>850</v>
      </c>
    </row>
    <row r="609" spans="1:4" s="16" customFormat="1" ht="46.5" customHeight="1">
      <c r="A609" s="42">
        <v>556</v>
      </c>
      <c r="B609" s="27" t="s">
        <v>1214</v>
      </c>
      <c r="C609" s="19" t="s">
        <v>281</v>
      </c>
      <c r="D609" s="41">
        <v>850</v>
      </c>
    </row>
    <row r="610" spans="1:4" s="16" customFormat="1" ht="46.5" customHeight="1">
      <c r="A610" s="42">
        <v>557</v>
      </c>
      <c r="B610" s="27" t="s">
        <v>1215</v>
      </c>
      <c r="C610" s="19" t="s">
        <v>281</v>
      </c>
      <c r="D610" s="41">
        <v>850</v>
      </c>
    </row>
    <row r="611" spans="1:4" s="16" customFormat="1" ht="46.5" customHeight="1">
      <c r="A611" s="42">
        <v>558</v>
      </c>
      <c r="B611" s="27" t="s">
        <v>1216</v>
      </c>
      <c r="C611" s="19" t="s">
        <v>281</v>
      </c>
      <c r="D611" s="41">
        <v>1000</v>
      </c>
    </row>
    <row r="612" spans="1:4" s="16" customFormat="1" ht="46.5" customHeight="1">
      <c r="A612" s="42">
        <v>559</v>
      </c>
      <c r="B612" s="27" t="s">
        <v>1217</v>
      </c>
      <c r="C612" s="19" t="s">
        <v>281</v>
      </c>
      <c r="D612" s="41">
        <v>850</v>
      </c>
    </row>
    <row r="613" spans="1:4" s="16" customFormat="1" ht="46.5" customHeight="1">
      <c r="A613" s="42">
        <v>560</v>
      </c>
      <c r="B613" s="27" t="s">
        <v>1218</v>
      </c>
      <c r="C613" s="19" t="s">
        <v>281</v>
      </c>
      <c r="D613" s="41">
        <v>850</v>
      </c>
    </row>
    <row r="614" spans="1:4" s="16" customFormat="1" ht="46.5" customHeight="1">
      <c r="A614" s="42">
        <v>561</v>
      </c>
      <c r="B614" s="27" t="s">
        <v>1219</v>
      </c>
      <c r="C614" s="19" t="s">
        <v>281</v>
      </c>
      <c r="D614" s="41">
        <v>850</v>
      </c>
    </row>
    <row r="615" spans="1:4" s="16" customFormat="1" ht="46.5" customHeight="1">
      <c r="A615" s="42">
        <v>562</v>
      </c>
      <c r="B615" s="27" t="s">
        <v>1220</v>
      </c>
      <c r="C615" s="19" t="s">
        <v>281</v>
      </c>
      <c r="D615" s="41">
        <v>1100</v>
      </c>
    </row>
    <row r="616" spans="1:4" s="16" customFormat="1" ht="46.5" customHeight="1">
      <c r="A616" s="42">
        <v>563</v>
      </c>
      <c r="B616" s="27" t="s">
        <v>1221</v>
      </c>
      <c r="C616" s="19" t="s">
        <v>281</v>
      </c>
      <c r="D616" s="41">
        <v>1200</v>
      </c>
    </row>
    <row r="617" spans="1:4" s="16" customFormat="1" ht="46.5" customHeight="1">
      <c r="A617" s="42">
        <v>564</v>
      </c>
      <c r="B617" s="27" t="s">
        <v>1222</v>
      </c>
      <c r="C617" s="19" t="s">
        <v>281</v>
      </c>
      <c r="D617" s="41">
        <v>1500</v>
      </c>
    </row>
    <row r="618" spans="1:4" s="16" customFormat="1" ht="46.5" customHeight="1">
      <c r="A618" s="42">
        <v>565</v>
      </c>
      <c r="B618" s="27" t="s">
        <v>1223</v>
      </c>
      <c r="C618" s="19" t="s">
        <v>281</v>
      </c>
      <c r="D618" s="41">
        <v>1000</v>
      </c>
    </row>
    <row r="619" spans="1:4" s="16" customFormat="1" ht="46.5" customHeight="1">
      <c r="A619" s="42">
        <v>566</v>
      </c>
      <c r="B619" s="27" t="s">
        <v>1224</v>
      </c>
      <c r="C619" s="19" t="s">
        <v>281</v>
      </c>
      <c r="D619" s="41">
        <v>950</v>
      </c>
    </row>
    <row r="620" spans="1:4" s="16" customFormat="1" ht="46.5" customHeight="1">
      <c r="A620" s="42">
        <v>567</v>
      </c>
      <c r="B620" s="27" t="s">
        <v>1225</v>
      </c>
      <c r="C620" s="19" t="s">
        <v>281</v>
      </c>
      <c r="D620" s="41">
        <v>850</v>
      </c>
    </row>
    <row r="621" spans="1:4" s="16" customFormat="1" ht="46.5" customHeight="1">
      <c r="A621" s="42">
        <v>568</v>
      </c>
      <c r="B621" s="27" t="s">
        <v>1226</v>
      </c>
      <c r="C621" s="19" t="s">
        <v>281</v>
      </c>
      <c r="D621" s="41">
        <v>1700</v>
      </c>
    </row>
    <row r="622" spans="1:4" s="16" customFormat="1" ht="46.5" customHeight="1">
      <c r="A622" s="42">
        <v>569</v>
      </c>
      <c r="B622" s="27" t="s">
        <v>1227</v>
      </c>
      <c r="C622" s="19" t="s">
        <v>281</v>
      </c>
      <c r="D622" s="41">
        <v>1700</v>
      </c>
    </row>
    <row r="623" spans="1:4" s="16" customFormat="1" ht="31.5" customHeight="1">
      <c r="A623" s="42">
        <v>570</v>
      </c>
      <c r="B623" s="27" t="s">
        <v>1228</v>
      </c>
      <c r="C623" s="19" t="s">
        <v>281</v>
      </c>
      <c r="D623" s="41">
        <v>1700</v>
      </c>
    </row>
    <row r="624" spans="1:4" s="16" customFormat="1" ht="40.5" customHeight="1">
      <c r="A624" s="42">
        <v>571</v>
      </c>
      <c r="B624" s="27" t="s">
        <v>1229</v>
      </c>
      <c r="C624" s="19" t="s">
        <v>281</v>
      </c>
      <c r="D624" s="41">
        <v>1500</v>
      </c>
    </row>
    <row r="625" spans="1:4" s="16" customFormat="1" ht="39.75" customHeight="1">
      <c r="A625" s="42">
        <v>572</v>
      </c>
      <c r="B625" s="27" t="s">
        <v>1230</v>
      </c>
      <c r="C625" s="19" t="s">
        <v>281</v>
      </c>
      <c r="D625" s="41">
        <v>1600</v>
      </c>
    </row>
    <row r="626" spans="1:4" s="16" customFormat="1" ht="35.25" customHeight="1">
      <c r="A626" s="42">
        <v>573</v>
      </c>
      <c r="B626" s="27" t="s">
        <v>1231</v>
      </c>
      <c r="C626" s="19" t="s">
        <v>281</v>
      </c>
      <c r="D626" s="41">
        <v>1700</v>
      </c>
    </row>
    <row r="627" spans="1:4" s="16" customFormat="1" ht="37.5" customHeight="1">
      <c r="A627" s="42">
        <v>574</v>
      </c>
      <c r="B627" s="27" t="s">
        <v>1232</v>
      </c>
      <c r="C627" s="19" t="s">
        <v>281</v>
      </c>
      <c r="D627" s="41">
        <v>2000</v>
      </c>
    </row>
    <row r="628" spans="1:4" s="16" customFormat="1" ht="42" customHeight="1">
      <c r="A628" s="42">
        <v>575</v>
      </c>
      <c r="B628" s="27" t="s">
        <v>1233</v>
      </c>
      <c r="C628" s="19" t="s">
        <v>281</v>
      </c>
      <c r="D628" s="41">
        <v>2900</v>
      </c>
    </row>
    <row r="629" spans="1:4" s="16" customFormat="1" ht="44.25" customHeight="1">
      <c r="A629" s="42">
        <v>576</v>
      </c>
      <c r="B629" s="27" t="s">
        <v>1234</v>
      </c>
      <c r="C629" s="19" t="s">
        <v>281</v>
      </c>
      <c r="D629" s="41">
        <v>1200</v>
      </c>
    </row>
    <row r="630" spans="1:4" s="16" customFormat="1" ht="31.5" customHeight="1">
      <c r="A630" s="42">
        <v>577</v>
      </c>
      <c r="B630" s="27" t="s">
        <v>1235</v>
      </c>
      <c r="C630" s="19" t="s">
        <v>281</v>
      </c>
      <c r="D630" s="41">
        <v>1800</v>
      </c>
    </row>
    <row r="631" spans="1:4" s="16" customFormat="1" ht="34.5" customHeight="1">
      <c r="A631" s="42">
        <v>578</v>
      </c>
      <c r="B631" s="27" t="s">
        <v>1236</v>
      </c>
      <c r="C631" s="19" t="s">
        <v>281</v>
      </c>
      <c r="D631" s="41">
        <v>2050</v>
      </c>
    </row>
    <row r="632" spans="1:4" s="16" customFormat="1" ht="34.5" customHeight="1">
      <c r="A632" s="42">
        <v>579</v>
      </c>
      <c r="B632" s="27" t="s">
        <v>1237</v>
      </c>
      <c r="C632" s="19" t="s">
        <v>281</v>
      </c>
      <c r="D632" s="41">
        <v>800</v>
      </c>
    </row>
    <row r="633" spans="1:4" s="16" customFormat="1" ht="34.5" customHeight="1">
      <c r="A633" s="42">
        <v>580</v>
      </c>
      <c r="B633" s="27" t="s">
        <v>1238</v>
      </c>
      <c r="C633" s="19" t="s">
        <v>281</v>
      </c>
      <c r="D633" s="41">
        <v>2900</v>
      </c>
    </row>
    <row r="634" spans="1:4" s="16" customFormat="1" ht="34.5" customHeight="1">
      <c r="A634" s="42">
        <v>581</v>
      </c>
      <c r="B634" s="27" t="s">
        <v>1239</v>
      </c>
      <c r="C634" s="19" t="s">
        <v>281</v>
      </c>
      <c r="D634" s="41">
        <v>2200</v>
      </c>
    </row>
    <row r="635" spans="1:4" s="16" customFormat="1" ht="34.5" customHeight="1">
      <c r="A635" s="42">
        <v>582</v>
      </c>
      <c r="B635" s="27" t="s">
        <v>1240</v>
      </c>
      <c r="C635" s="19" t="s">
        <v>281</v>
      </c>
      <c r="D635" s="41">
        <v>2100</v>
      </c>
    </row>
    <row r="636" spans="1:4" s="16" customFormat="1" ht="21.75" customHeight="1">
      <c r="A636" s="286" t="s">
        <v>1241</v>
      </c>
      <c r="B636" s="287"/>
      <c r="C636" s="287"/>
      <c r="D636" s="288"/>
    </row>
    <row r="637" spans="1:4" s="16" customFormat="1" ht="38.25" customHeight="1">
      <c r="A637" s="42">
        <v>583</v>
      </c>
      <c r="B637" s="27" t="s">
        <v>1242</v>
      </c>
      <c r="C637" s="19" t="s">
        <v>281</v>
      </c>
      <c r="D637" s="41">
        <v>2300</v>
      </c>
    </row>
    <row r="638" spans="1:4" s="16" customFormat="1" ht="59.25" customHeight="1">
      <c r="A638" s="42">
        <v>584</v>
      </c>
      <c r="B638" s="27" t="s">
        <v>1243</v>
      </c>
      <c r="C638" s="19" t="s">
        <v>281</v>
      </c>
      <c r="D638" s="41">
        <v>1100</v>
      </c>
    </row>
    <row r="639" spans="1:4" s="16" customFormat="1" ht="21.75" customHeight="1">
      <c r="A639" s="42">
        <v>585</v>
      </c>
      <c r="B639" s="27" t="s">
        <v>1244</v>
      </c>
      <c r="C639" s="19" t="s">
        <v>281</v>
      </c>
      <c r="D639" s="41">
        <v>600</v>
      </c>
    </row>
    <row r="640" spans="1:4" s="16" customFormat="1" ht="21.75" customHeight="1">
      <c r="A640" s="42">
        <v>586</v>
      </c>
      <c r="B640" s="27" t="s">
        <v>1245</v>
      </c>
      <c r="C640" s="19" t="s">
        <v>281</v>
      </c>
      <c r="D640" s="41">
        <v>600</v>
      </c>
    </row>
    <row r="641" spans="1:4" s="16" customFormat="1" ht="27.75" customHeight="1">
      <c r="A641" s="42">
        <v>587</v>
      </c>
      <c r="B641" s="27" t="s">
        <v>1246</v>
      </c>
      <c r="C641" s="19" t="s">
        <v>281</v>
      </c>
      <c r="D641" s="41">
        <v>1000</v>
      </c>
    </row>
    <row r="642" spans="1:4" s="16" customFormat="1" ht="28.5" customHeight="1">
      <c r="A642" s="42">
        <v>588</v>
      </c>
      <c r="B642" s="27" t="s">
        <v>1247</v>
      </c>
      <c r="C642" s="19" t="s">
        <v>281</v>
      </c>
      <c r="D642" s="41">
        <v>850</v>
      </c>
    </row>
    <row r="643" spans="1:4" s="16" customFormat="1" ht="38.25" customHeight="1">
      <c r="A643" s="42">
        <v>589</v>
      </c>
      <c r="B643" s="27" t="s">
        <v>1248</v>
      </c>
      <c r="C643" s="19" t="s">
        <v>281</v>
      </c>
      <c r="D643" s="41">
        <v>1200</v>
      </c>
    </row>
    <row r="644" spans="1:4" s="16" customFormat="1" ht="38.25" customHeight="1">
      <c r="A644" s="42">
        <v>590</v>
      </c>
      <c r="B644" s="27" t="s">
        <v>1249</v>
      </c>
      <c r="C644" s="19" t="s">
        <v>281</v>
      </c>
      <c r="D644" s="41">
        <v>800</v>
      </c>
    </row>
    <row r="645" spans="1:4" s="16" customFormat="1" ht="38.25" customHeight="1">
      <c r="A645" s="42">
        <v>591</v>
      </c>
      <c r="B645" s="27" t="s">
        <v>1250</v>
      </c>
      <c r="C645" s="19" t="s">
        <v>281</v>
      </c>
      <c r="D645" s="41">
        <v>1000</v>
      </c>
    </row>
    <row r="646" spans="1:4" s="16" customFormat="1" ht="38.25" customHeight="1">
      <c r="A646" s="42">
        <v>592</v>
      </c>
      <c r="B646" s="27" t="s">
        <v>1251</v>
      </c>
      <c r="C646" s="19" t="s">
        <v>281</v>
      </c>
      <c r="D646" s="41">
        <v>1800</v>
      </c>
    </row>
    <row r="647" spans="1:4" s="16" customFormat="1" ht="38.25" customHeight="1">
      <c r="A647" s="42">
        <v>593</v>
      </c>
      <c r="B647" s="27" t="s">
        <v>1252</v>
      </c>
      <c r="C647" s="19" t="s">
        <v>281</v>
      </c>
      <c r="D647" s="41">
        <v>1200</v>
      </c>
    </row>
    <row r="648" spans="1:4" s="16" customFormat="1" ht="38.25" customHeight="1">
      <c r="A648" s="42">
        <v>594</v>
      </c>
      <c r="B648" s="27" t="s">
        <v>1253</v>
      </c>
      <c r="C648" s="19" t="s">
        <v>281</v>
      </c>
      <c r="D648" s="41">
        <v>1400</v>
      </c>
    </row>
    <row r="649" spans="1:4" s="16" customFormat="1" ht="38.25" customHeight="1">
      <c r="A649" s="42">
        <v>595</v>
      </c>
      <c r="B649" s="27" t="s">
        <v>1254</v>
      </c>
      <c r="C649" s="19" t="s">
        <v>281</v>
      </c>
      <c r="D649" s="41">
        <v>1600</v>
      </c>
    </row>
    <row r="650" spans="1:4" s="16" customFormat="1" ht="38.25" customHeight="1">
      <c r="A650" s="42">
        <v>596</v>
      </c>
      <c r="B650" s="27" t="s">
        <v>1255</v>
      </c>
      <c r="C650" s="19" t="s">
        <v>281</v>
      </c>
      <c r="D650" s="41">
        <v>1000</v>
      </c>
    </row>
    <row r="651" spans="1:4" s="16" customFormat="1" ht="40.5" customHeight="1">
      <c r="A651" s="42">
        <v>597</v>
      </c>
      <c r="B651" s="27" t="s">
        <v>1256</v>
      </c>
      <c r="C651" s="19" t="s">
        <v>281</v>
      </c>
      <c r="D651" s="41">
        <v>1000</v>
      </c>
    </row>
    <row r="652" spans="1:4" s="16" customFormat="1" ht="31.5" customHeight="1">
      <c r="A652" s="286" t="s">
        <v>1257</v>
      </c>
      <c r="B652" s="287"/>
      <c r="C652" s="287"/>
      <c r="D652" s="288"/>
    </row>
    <row r="653" spans="1:4" s="16" customFormat="1" ht="33.75" customHeight="1">
      <c r="A653" s="88">
        <v>598</v>
      </c>
      <c r="B653" s="27" t="s">
        <v>1258</v>
      </c>
      <c r="C653" s="19" t="s">
        <v>281</v>
      </c>
      <c r="D653" s="41">
        <v>1200</v>
      </c>
    </row>
    <row r="654" spans="1:4" s="16" customFormat="1" ht="33.75" customHeight="1">
      <c r="A654" s="88">
        <v>599</v>
      </c>
      <c r="B654" s="27" t="s">
        <v>1259</v>
      </c>
      <c r="C654" s="19" t="s">
        <v>281</v>
      </c>
      <c r="D654" s="41">
        <v>1200</v>
      </c>
    </row>
    <row r="655" spans="1:4" s="16" customFormat="1" ht="33.75" customHeight="1">
      <c r="A655" s="88">
        <v>600</v>
      </c>
      <c r="B655" s="27" t="s">
        <v>1260</v>
      </c>
      <c r="C655" s="19" t="s">
        <v>281</v>
      </c>
      <c r="D655" s="41">
        <v>550</v>
      </c>
    </row>
    <row r="656" spans="1:4" s="16" customFormat="1" ht="22.5" customHeight="1">
      <c r="A656" s="88">
        <v>601</v>
      </c>
      <c r="B656" s="27" t="s">
        <v>1261</v>
      </c>
      <c r="C656" s="19" t="s">
        <v>281</v>
      </c>
      <c r="D656" s="41">
        <v>700</v>
      </c>
    </row>
    <row r="657" spans="1:4" s="16" customFormat="1" ht="38.25" customHeight="1">
      <c r="A657" s="88">
        <v>602</v>
      </c>
      <c r="B657" s="27" t="s">
        <v>1262</v>
      </c>
      <c r="C657" s="19" t="s">
        <v>281</v>
      </c>
      <c r="D657" s="41">
        <v>500</v>
      </c>
    </row>
    <row r="658" spans="1:4" s="16" customFormat="1" ht="33" customHeight="1">
      <c r="A658" s="88">
        <v>603</v>
      </c>
      <c r="B658" s="27" t="s">
        <v>1263</v>
      </c>
      <c r="C658" s="19" t="s">
        <v>281</v>
      </c>
      <c r="D658" s="41">
        <v>2300</v>
      </c>
    </row>
    <row r="659" spans="1:4" s="16" customFormat="1" ht="33.75" customHeight="1">
      <c r="A659" s="88">
        <v>604</v>
      </c>
      <c r="B659" s="27" t="s">
        <v>1264</v>
      </c>
      <c r="C659" s="19" t="s">
        <v>281</v>
      </c>
      <c r="D659" s="41">
        <v>1300</v>
      </c>
    </row>
    <row r="660" spans="1:4" s="16" customFormat="1" ht="36.75" customHeight="1">
      <c r="A660" s="88">
        <v>605</v>
      </c>
      <c r="B660" s="27" t="s">
        <v>1265</v>
      </c>
      <c r="C660" s="19" t="s">
        <v>281</v>
      </c>
      <c r="D660" s="41">
        <v>1500</v>
      </c>
    </row>
    <row r="661" spans="1:4" s="16" customFormat="1" ht="33.75" customHeight="1">
      <c r="A661" s="88">
        <v>606</v>
      </c>
      <c r="B661" s="27" t="s">
        <v>1266</v>
      </c>
      <c r="C661" s="19" t="s">
        <v>281</v>
      </c>
      <c r="D661" s="41">
        <v>1100</v>
      </c>
    </row>
    <row r="662" spans="1:4" s="16" customFormat="1" ht="34.5" customHeight="1">
      <c r="A662" s="88">
        <v>607</v>
      </c>
      <c r="B662" s="27" t="s">
        <v>1267</v>
      </c>
      <c r="C662" s="19" t="s">
        <v>281</v>
      </c>
      <c r="D662" s="41">
        <v>600</v>
      </c>
    </row>
    <row r="663" spans="1:4" s="16" customFormat="1" ht="34.5" customHeight="1">
      <c r="A663" s="286" t="s">
        <v>1268</v>
      </c>
      <c r="B663" s="287"/>
      <c r="C663" s="287"/>
      <c r="D663" s="288"/>
    </row>
    <row r="664" spans="1:4" s="16" customFormat="1" ht="34.5" customHeight="1">
      <c r="A664" s="103">
        <v>608</v>
      </c>
      <c r="B664" s="27" t="s">
        <v>1269</v>
      </c>
      <c r="C664" s="19" t="s">
        <v>281</v>
      </c>
      <c r="D664" s="41">
        <v>2000</v>
      </c>
    </row>
    <row r="665" spans="1:4" s="16" customFormat="1" ht="34.5" customHeight="1">
      <c r="A665" s="103">
        <v>609</v>
      </c>
      <c r="B665" s="27" t="s">
        <v>1270</v>
      </c>
      <c r="C665" s="19" t="s">
        <v>281</v>
      </c>
      <c r="D665" s="41">
        <v>2000</v>
      </c>
    </row>
    <row r="666" spans="1:4" s="16" customFormat="1" ht="34.5" customHeight="1">
      <c r="A666" s="103">
        <v>610</v>
      </c>
      <c r="B666" s="27" t="s">
        <v>1271</v>
      </c>
      <c r="C666" s="19" t="s">
        <v>281</v>
      </c>
      <c r="D666" s="41">
        <v>2000</v>
      </c>
    </row>
    <row r="667" spans="1:4" s="16" customFormat="1" ht="34.5" customHeight="1">
      <c r="A667" s="103">
        <v>611</v>
      </c>
      <c r="B667" s="27" t="s">
        <v>1272</v>
      </c>
      <c r="C667" s="19" t="s">
        <v>281</v>
      </c>
      <c r="D667" s="41">
        <v>2000</v>
      </c>
    </row>
    <row r="668" spans="1:4" s="16" customFormat="1" ht="39" customHeight="1">
      <c r="A668" s="103">
        <v>612</v>
      </c>
      <c r="B668" s="27" t="s">
        <v>1273</v>
      </c>
      <c r="C668" s="19" t="s">
        <v>281</v>
      </c>
      <c r="D668" s="41">
        <v>3000</v>
      </c>
    </row>
    <row r="669" spans="1:4" s="16" customFormat="1" ht="46.5" customHeight="1">
      <c r="A669" s="103">
        <v>613</v>
      </c>
      <c r="B669" s="27" t="s">
        <v>1274</v>
      </c>
      <c r="C669" s="19" t="s">
        <v>281</v>
      </c>
      <c r="D669" s="41">
        <v>4500</v>
      </c>
    </row>
    <row r="670" spans="1:4" s="16" customFormat="1" ht="34.5" customHeight="1">
      <c r="A670" s="103">
        <v>614</v>
      </c>
      <c r="B670" s="27" t="s">
        <v>1275</v>
      </c>
      <c r="C670" s="19" t="s">
        <v>281</v>
      </c>
      <c r="D670" s="41">
        <v>5800</v>
      </c>
    </row>
    <row r="671" spans="1:4" s="16" customFormat="1" ht="34.5" customHeight="1">
      <c r="A671" s="103">
        <v>615</v>
      </c>
      <c r="B671" s="27" t="s">
        <v>1276</v>
      </c>
      <c r="C671" s="19" t="s">
        <v>281</v>
      </c>
      <c r="D671" s="41">
        <v>2400</v>
      </c>
    </row>
    <row r="672" spans="1:4" s="16" customFormat="1" ht="34.5" customHeight="1">
      <c r="A672" s="103">
        <v>616</v>
      </c>
      <c r="B672" s="27" t="s">
        <v>1277</v>
      </c>
      <c r="C672" s="19" t="s">
        <v>281</v>
      </c>
      <c r="D672" s="41">
        <v>800</v>
      </c>
    </row>
    <row r="673" spans="1:4" s="16" customFormat="1" ht="34.5" customHeight="1">
      <c r="A673" s="286" t="s">
        <v>1278</v>
      </c>
      <c r="B673" s="287"/>
      <c r="C673" s="287"/>
      <c r="D673" s="288"/>
    </row>
    <row r="674" spans="1:4" s="16" customFormat="1" ht="37.5" customHeight="1">
      <c r="A674" s="104">
        <v>617</v>
      </c>
      <c r="B674" s="27" t="s">
        <v>1279</v>
      </c>
      <c r="C674" s="19" t="s">
        <v>281</v>
      </c>
      <c r="D674" s="41">
        <v>2400</v>
      </c>
    </row>
    <row r="675" spans="1:4" s="16" customFormat="1" ht="51.75" customHeight="1">
      <c r="A675" s="104">
        <v>618</v>
      </c>
      <c r="B675" s="27" t="s">
        <v>1280</v>
      </c>
      <c r="C675" s="19" t="s">
        <v>281</v>
      </c>
      <c r="D675" s="41">
        <v>4400</v>
      </c>
    </row>
    <row r="676" spans="1:4" s="16" customFormat="1" ht="44.25" customHeight="1">
      <c r="A676" s="104">
        <v>619</v>
      </c>
      <c r="B676" s="27" t="s">
        <v>1281</v>
      </c>
      <c r="C676" s="19" t="s">
        <v>281</v>
      </c>
      <c r="D676" s="41">
        <v>3600</v>
      </c>
    </row>
    <row r="677" spans="1:4" s="16" customFormat="1" ht="51.75" customHeight="1">
      <c r="A677" s="104">
        <v>620</v>
      </c>
      <c r="B677" s="27" t="s">
        <v>1282</v>
      </c>
      <c r="C677" s="19" t="s">
        <v>281</v>
      </c>
      <c r="D677" s="41">
        <v>3500</v>
      </c>
    </row>
    <row r="678" spans="1:4" s="16" customFormat="1" ht="51.75" customHeight="1">
      <c r="A678" s="104">
        <v>621</v>
      </c>
      <c r="B678" s="27" t="s">
        <v>1283</v>
      </c>
      <c r="C678" s="19" t="s">
        <v>281</v>
      </c>
      <c r="D678" s="41">
        <v>3600</v>
      </c>
    </row>
    <row r="679" spans="1:4" s="16" customFormat="1" ht="51.75" customHeight="1">
      <c r="A679" s="104">
        <v>622</v>
      </c>
      <c r="B679" s="27" t="s">
        <v>1284</v>
      </c>
      <c r="C679" s="19" t="s">
        <v>281</v>
      </c>
      <c r="D679" s="41">
        <v>3500</v>
      </c>
    </row>
    <row r="680" spans="1:4" s="16" customFormat="1" ht="51.75" customHeight="1">
      <c r="A680" s="104">
        <v>623</v>
      </c>
      <c r="B680" s="27" t="s">
        <v>1285</v>
      </c>
      <c r="C680" s="19" t="s">
        <v>281</v>
      </c>
      <c r="D680" s="41">
        <v>4000</v>
      </c>
    </row>
    <row r="681" spans="1:4" s="16" customFormat="1" ht="51.75" customHeight="1">
      <c r="A681" s="104">
        <v>624</v>
      </c>
      <c r="B681" s="27" t="s">
        <v>1286</v>
      </c>
      <c r="C681" s="19" t="s">
        <v>281</v>
      </c>
      <c r="D681" s="41">
        <v>4200</v>
      </c>
    </row>
    <row r="682" spans="1:4" s="16" customFormat="1" ht="51.75" customHeight="1">
      <c r="A682" s="104">
        <v>625</v>
      </c>
      <c r="B682" s="27" t="s">
        <v>1287</v>
      </c>
      <c r="C682" s="19" t="s">
        <v>281</v>
      </c>
      <c r="D682" s="41">
        <v>4700</v>
      </c>
    </row>
    <row r="683" spans="1:4" s="16" customFormat="1" ht="36.75" customHeight="1">
      <c r="A683" s="104">
        <v>626</v>
      </c>
      <c r="B683" s="27" t="s">
        <v>1288</v>
      </c>
      <c r="C683" s="19" t="s">
        <v>281</v>
      </c>
      <c r="D683" s="41">
        <v>4200</v>
      </c>
    </row>
    <row r="684" spans="1:4" s="16" customFormat="1" ht="30" customHeight="1">
      <c r="A684" s="104">
        <v>627</v>
      </c>
      <c r="B684" s="27" t="s">
        <v>1289</v>
      </c>
      <c r="C684" s="19" t="s">
        <v>281</v>
      </c>
      <c r="D684" s="41">
        <v>4200</v>
      </c>
    </row>
    <row r="685" spans="1:4" s="16" customFormat="1" ht="35.25" customHeight="1">
      <c r="A685" s="104">
        <v>628</v>
      </c>
      <c r="B685" s="27" t="s">
        <v>1290</v>
      </c>
      <c r="C685" s="19" t="s">
        <v>281</v>
      </c>
      <c r="D685" s="41">
        <v>4000</v>
      </c>
    </row>
    <row r="686" spans="1:4" s="16" customFormat="1" ht="34.5" customHeight="1">
      <c r="A686" s="104">
        <v>629</v>
      </c>
      <c r="B686" s="27" t="s">
        <v>1291</v>
      </c>
      <c r="C686" s="19" t="s">
        <v>281</v>
      </c>
      <c r="D686" s="41">
        <v>3900</v>
      </c>
    </row>
    <row r="687" spans="1:4" s="16" customFormat="1" ht="32.25" customHeight="1">
      <c r="A687" s="104">
        <v>630</v>
      </c>
      <c r="B687" s="27" t="s">
        <v>1292</v>
      </c>
      <c r="C687" s="19" t="s">
        <v>281</v>
      </c>
      <c r="D687" s="41">
        <v>3700</v>
      </c>
    </row>
    <row r="688" spans="1:4" s="16" customFormat="1" ht="34.5" customHeight="1">
      <c r="A688" s="104">
        <v>631</v>
      </c>
      <c r="B688" s="27" t="s">
        <v>1293</v>
      </c>
      <c r="C688" s="19" t="s">
        <v>281</v>
      </c>
      <c r="D688" s="41">
        <v>4000</v>
      </c>
    </row>
    <row r="689" spans="1:4" s="16" customFormat="1" ht="34.5" customHeight="1">
      <c r="A689" s="104">
        <v>632</v>
      </c>
      <c r="B689" s="27" t="s">
        <v>1294</v>
      </c>
      <c r="C689" s="19" t="s">
        <v>281</v>
      </c>
      <c r="D689" s="41">
        <v>4000</v>
      </c>
    </row>
    <row r="690" spans="1:4" s="16" customFormat="1" ht="34.5" customHeight="1">
      <c r="A690" s="104">
        <v>633</v>
      </c>
      <c r="B690" s="27" t="s">
        <v>1295</v>
      </c>
      <c r="C690" s="19" t="s">
        <v>281</v>
      </c>
      <c r="D690" s="41">
        <v>5000</v>
      </c>
    </row>
    <row r="691" spans="1:4" s="16" customFormat="1" ht="34.5" customHeight="1">
      <c r="A691" s="104">
        <v>634</v>
      </c>
      <c r="B691" s="27" t="s">
        <v>1296</v>
      </c>
      <c r="C691" s="19" t="s">
        <v>281</v>
      </c>
      <c r="D691" s="41">
        <v>6100</v>
      </c>
    </row>
    <row r="692" spans="1:4" s="16" customFormat="1" ht="34.5" customHeight="1">
      <c r="A692" s="104">
        <v>635</v>
      </c>
      <c r="B692" s="27" t="s">
        <v>1297</v>
      </c>
      <c r="C692" s="19" t="s">
        <v>281</v>
      </c>
      <c r="D692" s="41">
        <v>10000</v>
      </c>
    </row>
    <row r="693" spans="1:4" s="16" customFormat="1" ht="34.5" customHeight="1">
      <c r="A693" s="104">
        <v>636</v>
      </c>
      <c r="B693" s="27" t="s">
        <v>1298</v>
      </c>
      <c r="C693" s="19" t="s">
        <v>281</v>
      </c>
      <c r="D693" s="41">
        <v>6000</v>
      </c>
    </row>
    <row r="694" spans="1:4" s="16" customFormat="1" ht="34.5" customHeight="1">
      <c r="A694" s="104">
        <v>637</v>
      </c>
      <c r="B694" s="27" t="s">
        <v>1299</v>
      </c>
      <c r="C694" s="19" t="s">
        <v>281</v>
      </c>
      <c r="D694" s="41">
        <v>11500</v>
      </c>
    </row>
    <row r="695" spans="1:4" s="16" customFormat="1" ht="51" customHeight="1">
      <c r="A695" s="104">
        <v>638</v>
      </c>
      <c r="B695" s="27" t="s">
        <v>1300</v>
      </c>
      <c r="C695" s="19" t="s">
        <v>281</v>
      </c>
      <c r="D695" s="41">
        <v>7300</v>
      </c>
    </row>
    <row r="696" spans="1:4" s="12" customFormat="1" ht="45.75" customHeight="1">
      <c r="A696" s="104">
        <v>639</v>
      </c>
      <c r="B696" s="27" t="s">
        <v>1301</v>
      </c>
      <c r="C696" s="19" t="s">
        <v>281</v>
      </c>
      <c r="D696" s="41">
        <v>4100</v>
      </c>
    </row>
    <row r="697" spans="1:4" s="16" customFormat="1" ht="47.25" customHeight="1">
      <c r="A697" s="104">
        <v>640</v>
      </c>
      <c r="B697" s="27" t="s">
        <v>1302</v>
      </c>
      <c r="C697" s="19" t="s">
        <v>281</v>
      </c>
      <c r="D697" s="41">
        <v>6100</v>
      </c>
    </row>
    <row r="698" spans="1:4" s="16" customFormat="1" ht="47.25" customHeight="1">
      <c r="A698" s="104">
        <v>641</v>
      </c>
      <c r="B698" s="27" t="s">
        <v>1303</v>
      </c>
      <c r="C698" s="19" t="s">
        <v>281</v>
      </c>
      <c r="D698" s="41">
        <v>7000</v>
      </c>
    </row>
    <row r="699" spans="1:4" s="16" customFormat="1" ht="69.75" customHeight="1">
      <c r="A699" s="104">
        <v>642</v>
      </c>
      <c r="B699" s="27" t="s">
        <v>1304</v>
      </c>
      <c r="C699" s="19" t="s">
        <v>281</v>
      </c>
      <c r="D699" s="41">
        <v>5000</v>
      </c>
    </row>
    <row r="700" spans="1:4" s="12" customFormat="1" ht="48.75" customHeight="1">
      <c r="A700" s="104">
        <v>643</v>
      </c>
      <c r="B700" s="27" t="s">
        <v>1305</v>
      </c>
      <c r="C700" s="19" t="s">
        <v>281</v>
      </c>
      <c r="D700" s="41">
        <v>5000</v>
      </c>
    </row>
    <row r="701" spans="1:4" s="12" customFormat="1" ht="23.25" customHeight="1">
      <c r="A701" s="292" t="s">
        <v>751</v>
      </c>
      <c r="B701" s="293"/>
      <c r="C701" s="293"/>
      <c r="D701" s="294"/>
    </row>
    <row r="702" spans="1:4" s="12" customFormat="1" ht="66" customHeight="1">
      <c r="A702" s="42">
        <v>644</v>
      </c>
      <c r="B702" s="27" t="s">
        <v>1015</v>
      </c>
      <c r="C702" s="19" t="s">
        <v>281</v>
      </c>
      <c r="D702" s="41">
        <v>8500</v>
      </c>
    </row>
    <row r="703" spans="1:4" s="12" customFormat="1" ht="66" customHeight="1">
      <c r="A703" s="42">
        <v>645</v>
      </c>
      <c r="B703" s="27" t="s">
        <v>1016</v>
      </c>
      <c r="C703" s="19" t="s">
        <v>281</v>
      </c>
      <c r="D703" s="41">
        <v>3999.7905779847188</v>
      </c>
    </row>
    <row r="704" spans="1:4" s="31" customFormat="1" ht="20.25" customHeight="1">
      <c r="A704" s="283" t="s">
        <v>1068</v>
      </c>
      <c r="B704" s="284"/>
      <c r="C704" s="284"/>
      <c r="D704" s="285"/>
    </row>
    <row r="705" spans="1:4" s="31" customFormat="1" ht="32.25" customHeight="1">
      <c r="A705" s="286" t="s">
        <v>1069</v>
      </c>
      <c r="B705" s="287"/>
      <c r="C705" s="287"/>
      <c r="D705" s="288"/>
    </row>
    <row r="706" spans="1:4" s="31" customFormat="1" ht="58.5" customHeight="1">
      <c r="A706" s="40">
        <v>646</v>
      </c>
      <c r="B706" s="27" t="s">
        <v>1070</v>
      </c>
      <c r="C706" s="9" t="s">
        <v>281</v>
      </c>
      <c r="D706" s="105">
        <v>4500</v>
      </c>
    </row>
    <row r="707" spans="1:4" s="31" customFormat="1" ht="51.75" customHeight="1">
      <c r="A707" s="40">
        <v>647</v>
      </c>
      <c r="B707" s="27" t="s">
        <v>1071</v>
      </c>
      <c r="C707" s="9" t="s">
        <v>281</v>
      </c>
      <c r="D707" s="106">
        <v>5200</v>
      </c>
    </row>
    <row r="708" spans="1:4" s="31" customFormat="1" ht="70.5" customHeight="1">
      <c r="A708" s="40">
        <v>648</v>
      </c>
      <c r="B708" s="27" t="s">
        <v>1072</v>
      </c>
      <c r="C708" s="9" t="s">
        <v>281</v>
      </c>
      <c r="D708" s="106">
        <v>17800</v>
      </c>
    </row>
    <row r="709" spans="1:4" s="31" customFormat="1" ht="77.25" customHeight="1">
      <c r="A709" s="40">
        <v>649</v>
      </c>
      <c r="B709" s="27" t="s">
        <v>1073</v>
      </c>
      <c r="C709" s="9" t="s">
        <v>281</v>
      </c>
      <c r="D709" s="106">
        <v>24000</v>
      </c>
    </row>
    <row r="710" spans="1:4" s="30" customFormat="1" ht="85.5" customHeight="1">
      <c r="A710" s="40">
        <v>650</v>
      </c>
      <c r="B710" s="27" t="s">
        <v>1074</v>
      </c>
      <c r="C710" s="9" t="s">
        <v>281</v>
      </c>
      <c r="D710" s="106">
        <v>26000</v>
      </c>
    </row>
    <row r="711" spans="1:4" s="31" customFormat="1" ht="27" customHeight="1">
      <c r="A711" s="286" t="s">
        <v>1075</v>
      </c>
      <c r="B711" s="287"/>
      <c r="C711" s="287"/>
      <c r="D711" s="288"/>
    </row>
    <row r="712" spans="1:4" s="31" customFormat="1" ht="33" customHeight="1">
      <c r="A712" s="88">
        <v>651</v>
      </c>
      <c r="B712" s="27" t="s">
        <v>1076</v>
      </c>
      <c r="C712" s="9" t="s">
        <v>281</v>
      </c>
      <c r="D712" s="41">
        <v>9700</v>
      </c>
    </row>
    <row r="713" spans="1:4" s="31" customFormat="1" ht="39.75" customHeight="1">
      <c r="A713" s="88">
        <v>652</v>
      </c>
      <c r="B713" s="27" t="s">
        <v>1077</v>
      </c>
      <c r="C713" s="9" t="s">
        <v>281</v>
      </c>
      <c r="D713" s="41">
        <v>11500</v>
      </c>
    </row>
    <row r="714" spans="1:4" s="31" customFormat="1" ht="36" customHeight="1">
      <c r="A714" s="88">
        <v>653</v>
      </c>
      <c r="B714" s="27" t="s">
        <v>1078</v>
      </c>
      <c r="C714" s="9" t="s">
        <v>281</v>
      </c>
      <c r="D714" s="41">
        <v>5800</v>
      </c>
    </row>
    <row r="715" spans="1:4" s="31" customFormat="1" ht="39.75" customHeight="1">
      <c r="A715" s="88">
        <v>654</v>
      </c>
      <c r="B715" s="27" t="s">
        <v>1079</v>
      </c>
      <c r="C715" s="9" t="s">
        <v>281</v>
      </c>
      <c r="D715" s="41">
        <v>4200</v>
      </c>
    </row>
    <row r="716" spans="1:4" s="31" customFormat="1" ht="39.75" customHeight="1">
      <c r="A716" s="286" t="s">
        <v>1080</v>
      </c>
      <c r="B716" s="287"/>
      <c r="C716" s="287"/>
      <c r="D716" s="288"/>
    </row>
    <row r="717" spans="1:4" s="31" customFormat="1" ht="81" customHeight="1">
      <c r="A717" s="88">
        <v>655</v>
      </c>
      <c r="B717" s="27" t="s">
        <v>1081</v>
      </c>
      <c r="C717" s="9" t="s">
        <v>281</v>
      </c>
      <c r="D717" s="41">
        <v>17300</v>
      </c>
    </row>
    <row r="718" spans="1:4" s="31" customFormat="1" ht="31.5" customHeight="1">
      <c r="A718" s="88">
        <v>656</v>
      </c>
      <c r="B718" s="27" t="s">
        <v>1082</v>
      </c>
      <c r="C718" s="9" t="s">
        <v>281</v>
      </c>
      <c r="D718" s="41">
        <v>5700</v>
      </c>
    </row>
    <row r="719" spans="1:4" s="31" customFormat="1" ht="36" customHeight="1">
      <c r="A719" s="88">
        <v>657</v>
      </c>
      <c r="B719" s="27" t="s">
        <v>1083</v>
      </c>
      <c r="C719" s="9" t="s">
        <v>281</v>
      </c>
      <c r="D719" s="41">
        <v>5700</v>
      </c>
    </row>
    <row r="720" spans="1:4" s="31" customFormat="1" ht="39.75" customHeight="1">
      <c r="A720" s="88">
        <v>658</v>
      </c>
      <c r="B720" s="27" t="s">
        <v>1084</v>
      </c>
      <c r="C720" s="9" t="s">
        <v>281</v>
      </c>
      <c r="D720" s="41">
        <v>26300</v>
      </c>
    </row>
    <row r="721" spans="1:4" s="31" customFormat="1" ht="30" customHeight="1">
      <c r="A721" s="286" t="s">
        <v>1085</v>
      </c>
      <c r="B721" s="287"/>
      <c r="C721" s="287"/>
      <c r="D721" s="288"/>
    </row>
    <row r="722" spans="1:4" s="31" customFormat="1" ht="36.75" customHeight="1">
      <c r="A722" s="88">
        <v>659</v>
      </c>
      <c r="B722" s="27" t="s">
        <v>1086</v>
      </c>
      <c r="C722" s="9" t="s">
        <v>281</v>
      </c>
      <c r="D722" s="41">
        <v>8300</v>
      </c>
    </row>
    <row r="723" spans="1:4" s="31" customFormat="1" ht="65.25" customHeight="1">
      <c r="A723" s="88">
        <v>660</v>
      </c>
      <c r="B723" s="27" t="s">
        <v>1087</v>
      </c>
      <c r="C723" s="9" t="s">
        <v>281</v>
      </c>
      <c r="D723" s="41">
        <v>25300</v>
      </c>
    </row>
    <row r="724" spans="1:4" s="31" customFormat="1" ht="25.5" customHeight="1">
      <c r="A724" s="286" t="s">
        <v>1088</v>
      </c>
      <c r="B724" s="287"/>
      <c r="C724" s="287"/>
      <c r="D724" s="288"/>
    </row>
    <row r="725" spans="1:4" s="31" customFormat="1" ht="108.75" customHeight="1">
      <c r="A725" s="88">
        <v>661</v>
      </c>
      <c r="B725" s="27" t="s">
        <v>1089</v>
      </c>
      <c r="C725" s="9" t="s">
        <v>281</v>
      </c>
      <c r="D725" s="41">
        <v>10700</v>
      </c>
    </row>
    <row r="726" spans="1:4" s="31" customFormat="1" ht="72" customHeight="1">
      <c r="A726" s="88">
        <v>662</v>
      </c>
      <c r="B726" s="27" t="s">
        <v>1090</v>
      </c>
      <c r="C726" s="9" t="s">
        <v>281</v>
      </c>
      <c r="D726" s="41">
        <v>22600</v>
      </c>
    </row>
    <row r="727" spans="1:4" s="31" customFormat="1" ht="42" customHeight="1">
      <c r="A727" s="88">
        <v>663</v>
      </c>
      <c r="B727" s="27" t="s">
        <v>1091</v>
      </c>
      <c r="C727" s="9" t="s">
        <v>281</v>
      </c>
      <c r="D727" s="41">
        <v>27100</v>
      </c>
    </row>
    <row r="728" spans="1:4" s="31" customFormat="1" ht="30" customHeight="1">
      <c r="A728" s="286" t="s">
        <v>1092</v>
      </c>
      <c r="B728" s="287"/>
      <c r="C728" s="287"/>
      <c r="D728" s="288"/>
    </row>
    <row r="729" spans="1:4" s="31" customFormat="1" ht="47.25" customHeight="1">
      <c r="A729" s="94">
        <v>664</v>
      </c>
      <c r="B729" s="27" t="s">
        <v>1093</v>
      </c>
      <c r="C729" s="9" t="s">
        <v>281</v>
      </c>
      <c r="D729" s="41">
        <v>12500</v>
      </c>
    </row>
    <row r="730" spans="1:4" s="31" customFormat="1" ht="37.5" customHeight="1">
      <c r="A730" s="289" t="s">
        <v>569</v>
      </c>
      <c r="B730" s="290"/>
      <c r="C730" s="290"/>
      <c r="D730" s="291"/>
    </row>
    <row r="731" spans="1:4" s="31" customFormat="1" ht="51.75" customHeight="1">
      <c r="A731" s="42">
        <v>665</v>
      </c>
      <c r="B731" s="43" t="s">
        <v>639</v>
      </c>
      <c r="C731" s="52" t="s">
        <v>281</v>
      </c>
      <c r="D731" s="62">
        <v>4800</v>
      </c>
    </row>
    <row r="732" spans="1:4" s="31" customFormat="1" ht="46.5" customHeight="1">
      <c r="A732" s="42">
        <v>666</v>
      </c>
      <c r="B732" s="43" t="s">
        <v>640</v>
      </c>
      <c r="C732" s="19" t="s">
        <v>281</v>
      </c>
      <c r="D732" s="41">
        <v>4800</v>
      </c>
    </row>
    <row r="733" spans="1:4" s="31" customFormat="1" ht="55.5" customHeight="1">
      <c r="A733" s="42">
        <v>668</v>
      </c>
      <c r="B733" s="65" t="s">
        <v>641</v>
      </c>
      <c r="C733" s="52" t="s">
        <v>281</v>
      </c>
      <c r="D733" s="41">
        <v>12600</v>
      </c>
    </row>
    <row r="734" spans="1:4" s="31" customFormat="1" ht="74.25" customHeight="1">
      <c r="A734" s="42">
        <v>669</v>
      </c>
      <c r="B734" s="65" t="s">
        <v>642</v>
      </c>
      <c r="C734" s="19" t="s">
        <v>281</v>
      </c>
      <c r="D734" s="41">
        <v>3500</v>
      </c>
    </row>
    <row r="735" spans="1:4" s="31" customFormat="1" ht="22.5" customHeight="1">
      <c r="A735" s="42">
        <v>670</v>
      </c>
      <c r="B735" s="43" t="s">
        <v>643</v>
      </c>
      <c r="C735" s="52" t="s">
        <v>281</v>
      </c>
      <c r="D735" s="41">
        <v>6000</v>
      </c>
    </row>
    <row r="736" spans="1:4" s="31" customFormat="1" ht="24" customHeight="1">
      <c r="A736" s="277" t="s">
        <v>282</v>
      </c>
      <c r="B736" s="278"/>
      <c r="C736" s="278"/>
      <c r="D736" s="279"/>
    </row>
    <row r="737" spans="1:4" s="31" customFormat="1" ht="24" customHeight="1">
      <c r="A737" s="300" t="s">
        <v>1340</v>
      </c>
      <c r="B737" s="301"/>
      <c r="C737" s="301"/>
      <c r="D737" s="302"/>
    </row>
    <row r="738" spans="1:4" s="31" customFormat="1" ht="37.5">
      <c r="A738" s="42">
        <v>671</v>
      </c>
      <c r="B738" s="8" t="s">
        <v>1346</v>
      </c>
      <c r="C738" s="36" t="s">
        <v>146</v>
      </c>
      <c r="D738" s="41">
        <v>6500</v>
      </c>
    </row>
    <row r="739" spans="1:4" s="31" customFormat="1" ht="63.75" customHeight="1">
      <c r="A739" s="42">
        <v>672</v>
      </c>
      <c r="B739" s="8" t="s">
        <v>1347</v>
      </c>
      <c r="C739" s="36" t="s">
        <v>146</v>
      </c>
      <c r="D739" s="41">
        <v>6500</v>
      </c>
    </row>
    <row r="740" spans="1:4" s="31" customFormat="1" ht="56.25">
      <c r="A740" s="42">
        <v>673</v>
      </c>
      <c r="B740" s="8" t="s">
        <v>1348</v>
      </c>
      <c r="C740" s="36" t="s">
        <v>146</v>
      </c>
      <c r="D740" s="41">
        <v>6500</v>
      </c>
    </row>
    <row r="741" spans="1:4" s="31" customFormat="1" ht="47.25" customHeight="1">
      <c r="A741" s="42">
        <v>674</v>
      </c>
      <c r="B741" s="8" t="s">
        <v>1349</v>
      </c>
      <c r="C741" s="36" t="s">
        <v>146</v>
      </c>
      <c r="D741" s="41">
        <v>6500</v>
      </c>
    </row>
    <row r="742" spans="1:4" s="31" customFormat="1" ht="56.25">
      <c r="A742" s="42">
        <v>675</v>
      </c>
      <c r="B742" s="8" t="s">
        <v>1350</v>
      </c>
      <c r="C742" s="36" t="s">
        <v>146</v>
      </c>
      <c r="D742" s="41">
        <v>6500</v>
      </c>
    </row>
    <row r="743" spans="1:4" s="31" customFormat="1" ht="47.25" customHeight="1">
      <c r="A743" s="42">
        <v>676</v>
      </c>
      <c r="B743" s="8" t="s">
        <v>1351</v>
      </c>
      <c r="C743" s="36" t="s">
        <v>146</v>
      </c>
      <c r="D743" s="41">
        <v>9000</v>
      </c>
    </row>
    <row r="744" spans="1:4" s="5" customFormat="1" ht="56.25">
      <c r="A744" s="42">
        <v>677</v>
      </c>
      <c r="B744" s="8" t="s">
        <v>1352</v>
      </c>
      <c r="C744" s="36" t="s">
        <v>146</v>
      </c>
      <c r="D744" s="41">
        <v>9000</v>
      </c>
    </row>
    <row r="745" spans="1:4" s="13" customFormat="1" ht="56.25">
      <c r="A745" s="42">
        <v>678</v>
      </c>
      <c r="B745" s="8" t="s">
        <v>1353</v>
      </c>
      <c r="C745" s="36" t="s">
        <v>146</v>
      </c>
      <c r="D745" s="41">
        <v>9000</v>
      </c>
    </row>
    <row r="746" spans="1:4" s="13" customFormat="1" ht="56.25">
      <c r="A746" s="42">
        <v>679</v>
      </c>
      <c r="B746" s="8" t="s">
        <v>1354</v>
      </c>
      <c r="C746" s="36" t="s">
        <v>146</v>
      </c>
      <c r="D746" s="41">
        <v>4000</v>
      </c>
    </row>
    <row r="747" spans="1:4" s="13" customFormat="1" ht="56.25">
      <c r="A747" s="42">
        <v>680</v>
      </c>
      <c r="B747" s="8" t="s">
        <v>1355</v>
      </c>
      <c r="C747" s="36" t="s">
        <v>146</v>
      </c>
      <c r="D747" s="41">
        <v>4000</v>
      </c>
    </row>
    <row r="748" spans="1:4" s="13" customFormat="1" ht="37.5">
      <c r="A748" s="42">
        <v>681</v>
      </c>
      <c r="B748" s="8" t="s">
        <v>1356</v>
      </c>
      <c r="C748" s="36" t="s">
        <v>146</v>
      </c>
      <c r="D748" s="41">
        <v>9000</v>
      </c>
    </row>
    <row r="749" spans="1:4" s="13" customFormat="1" ht="75">
      <c r="A749" s="42">
        <v>682</v>
      </c>
      <c r="B749" s="8" t="s">
        <v>1357</v>
      </c>
      <c r="C749" s="36" t="s">
        <v>146</v>
      </c>
      <c r="D749" s="41">
        <v>9000</v>
      </c>
    </row>
    <row r="750" spans="1:4" s="13" customFormat="1" ht="56.25">
      <c r="A750" s="42">
        <v>683</v>
      </c>
      <c r="B750" s="8" t="s">
        <v>1378</v>
      </c>
      <c r="C750" s="36" t="s">
        <v>146</v>
      </c>
      <c r="D750" s="41">
        <v>3200</v>
      </c>
    </row>
    <row r="751" spans="1:4" s="13" customFormat="1" ht="37.5">
      <c r="A751" s="42">
        <v>684</v>
      </c>
      <c r="B751" s="8" t="s">
        <v>1358</v>
      </c>
      <c r="C751" s="36" t="s">
        <v>146</v>
      </c>
      <c r="D751" s="41">
        <v>9000</v>
      </c>
    </row>
    <row r="752" spans="1:4" s="13" customFormat="1" ht="56.25">
      <c r="A752" s="42">
        <v>685</v>
      </c>
      <c r="B752" s="8" t="s">
        <v>1359</v>
      </c>
      <c r="C752" s="36" t="s">
        <v>146</v>
      </c>
      <c r="D752" s="41">
        <v>4000</v>
      </c>
    </row>
    <row r="753" spans="1:4" s="13" customFormat="1" ht="37.5">
      <c r="A753" s="42">
        <v>686</v>
      </c>
      <c r="B753" s="8" t="s">
        <v>1360</v>
      </c>
      <c r="C753" s="36" t="s">
        <v>146</v>
      </c>
      <c r="D753" s="41">
        <v>9000</v>
      </c>
    </row>
    <row r="754" spans="1:4" s="13" customFormat="1" ht="34.5" customHeight="1">
      <c r="A754" s="42">
        <v>687</v>
      </c>
      <c r="B754" s="8" t="s">
        <v>1361</v>
      </c>
      <c r="C754" s="36" t="s">
        <v>146</v>
      </c>
      <c r="D754" s="41">
        <v>4000</v>
      </c>
    </row>
    <row r="755" spans="1:4" s="13" customFormat="1" ht="67.5" customHeight="1">
      <c r="A755" s="42">
        <v>688</v>
      </c>
      <c r="B755" s="8" t="s">
        <v>1362</v>
      </c>
      <c r="C755" s="36" t="s">
        <v>146</v>
      </c>
      <c r="D755" s="41">
        <v>5500</v>
      </c>
    </row>
    <row r="756" spans="1:4" s="16" customFormat="1" ht="83.25" customHeight="1">
      <c r="A756" s="42">
        <v>689</v>
      </c>
      <c r="B756" s="8" t="s">
        <v>1363</v>
      </c>
      <c r="C756" s="36" t="s">
        <v>146</v>
      </c>
      <c r="D756" s="41">
        <v>7000</v>
      </c>
    </row>
    <row r="757" spans="1:4" s="16" customFormat="1" ht="56.25">
      <c r="A757" s="42">
        <v>690</v>
      </c>
      <c r="B757" s="8" t="s">
        <v>1364</v>
      </c>
      <c r="C757" s="36" t="s">
        <v>146</v>
      </c>
      <c r="D757" s="41">
        <v>4500</v>
      </c>
    </row>
    <row r="758" spans="1:4" s="16" customFormat="1" ht="56.25">
      <c r="A758" s="42">
        <v>691</v>
      </c>
      <c r="B758" s="8" t="s">
        <v>1365</v>
      </c>
      <c r="C758" s="36" t="s">
        <v>146</v>
      </c>
      <c r="D758" s="41">
        <v>3000</v>
      </c>
    </row>
    <row r="759" spans="1:4" s="16" customFormat="1" ht="56.25">
      <c r="A759" s="42">
        <v>692</v>
      </c>
      <c r="B759" s="8" t="s">
        <v>1366</v>
      </c>
      <c r="C759" s="36" t="s">
        <v>146</v>
      </c>
      <c r="D759" s="41">
        <v>3000</v>
      </c>
    </row>
    <row r="760" spans="1:4" s="16" customFormat="1" ht="56.25">
      <c r="A760" s="42">
        <v>693</v>
      </c>
      <c r="B760" s="8" t="s">
        <v>1338</v>
      </c>
      <c r="C760" s="36" t="s">
        <v>146</v>
      </c>
      <c r="D760" s="41">
        <v>9000</v>
      </c>
    </row>
    <row r="761" spans="1:4" s="16" customFormat="1" ht="41.25" customHeight="1">
      <c r="A761" s="42">
        <v>694</v>
      </c>
      <c r="B761" s="8" t="s">
        <v>1367</v>
      </c>
      <c r="C761" s="36" t="s">
        <v>146</v>
      </c>
      <c r="D761" s="41">
        <v>8000</v>
      </c>
    </row>
    <row r="762" spans="1:4" s="16" customFormat="1" ht="41.25" customHeight="1">
      <c r="A762" s="42">
        <v>695</v>
      </c>
      <c r="B762" s="8" t="s">
        <v>1368</v>
      </c>
      <c r="C762" s="36" t="s">
        <v>146</v>
      </c>
      <c r="D762" s="41">
        <v>8000.0627760352945</v>
      </c>
    </row>
    <row r="763" spans="1:4" s="16" customFormat="1" ht="41.25" customHeight="1">
      <c r="A763" s="42">
        <v>696</v>
      </c>
      <c r="B763" s="8" t="s">
        <v>1369</v>
      </c>
      <c r="C763" s="36" t="s">
        <v>146</v>
      </c>
      <c r="D763" s="41">
        <v>8000</v>
      </c>
    </row>
    <row r="764" spans="1:4" s="16" customFormat="1" ht="56.25">
      <c r="A764" s="42">
        <v>697</v>
      </c>
      <c r="B764" s="8" t="s">
        <v>1370</v>
      </c>
      <c r="C764" s="36" t="s">
        <v>146</v>
      </c>
      <c r="D764" s="41">
        <v>4500</v>
      </c>
    </row>
    <row r="765" spans="1:4" s="16" customFormat="1" ht="56.25">
      <c r="A765" s="42">
        <v>698</v>
      </c>
      <c r="B765" s="8" t="s">
        <v>1371</v>
      </c>
      <c r="C765" s="36" t="s">
        <v>146</v>
      </c>
      <c r="D765" s="41">
        <v>4500</v>
      </c>
    </row>
    <row r="766" spans="1:4" s="16" customFormat="1" ht="56.25">
      <c r="A766" s="42">
        <v>699</v>
      </c>
      <c r="B766" s="8" t="s">
        <v>1372</v>
      </c>
      <c r="C766" s="36" t="s">
        <v>146</v>
      </c>
      <c r="D766" s="41">
        <v>4500</v>
      </c>
    </row>
    <row r="767" spans="1:4" s="16" customFormat="1" ht="56.25">
      <c r="A767" s="42">
        <v>700</v>
      </c>
      <c r="B767" s="8" t="s">
        <v>1373</v>
      </c>
      <c r="C767" s="36" t="s">
        <v>146</v>
      </c>
      <c r="D767" s="41">
        <v>4000</v>
      </c>
    </row>
    <row r="768" spans="1:4" s="16" customFormat="1" ht="41.25" customHeight="1">
      <c r="A768" s="42">
        <v>701</v>
      </c>
      <c r="B768" s="8" t="s">
        <v>1374</v>
      </c>
      <c r="C768" s="36" t="s">
        <v>146</v>
      </c>
      <c r="D768" s="41">
        <v>4500</v>
      </c>
    </row>
    <row r="769" spans="1:4" s="16" customFormat="1" ht="41.25" customHeight="1">
      <c r="A769" s="42">
        <v>702</v>
      </c>
      <c r="B769" s="8" t="s">
        <v>1375</v>
      </c>
      <c r="C769" s="36" t="s">
        <v>146</v>
      </c>
      <c r="D769" s="41">
        <v>8500</v>
      </c>
    </row>
    <row r="770" spans="1:4" s="16" customFormat="1" ht="41.25" customHeight="1">
      <c r="A770" s="42">
        <v>703</v>
      </c>
      <c r="B770" s="8" t="s">
        <v>1343</v>
      </c>
      <c r="C770" s="36" t="s">
        <v>146</v>
      </c>
      <c r="D770" s="41">
        <v>3000</v>
      </c>
    </row>
    <row r="771" spans="1:4" s="16" customFormat="1" ht="41.25" customHeight="1">
      <c r="A771" s="42">
        <v>704</v>
      </c>
      <c r="B771" s="8" t="s">
        <v>1342</v>
      </c>
      <c r="C771" s="36" t="s">
        <v>146</v>
      </c>
      <c r="D771" s="41">
        <v>3000</v>
      </c>
    </row>
    <row r="772" spans="1:4" s="16" customFormat="1" ht="41.25" customHeight="1">
      <c r="A772" s="310" t="s">
        <v>1320</v>
      </c>
      <c r="B772" s="311"/>
      <c r="C772" s="311"/>
      <c r="D772" s="312"/>
    </row>
    <row r="773" spans="1:4" s="16" customFormat="1" ht="41.25" customHeight="1">
      <c r="A773" s="42">
        <v>705</v>
      </c>
      <c r="B773" s="8" t="s">
        <v>1321</v>
      </c>
      <c r="C773" s="36" t="s">
        <v>146</v>
      </c>
      <c r="D773" s="41">
        <v>1700</v>
      </c>
    </row>
    <row r="774" spans="1:4" s="16" customFormat="1" ht="41.25" customHeight="1">
      <c r="A774" s="42">
        <v>706</v>
      </c>
      <c r="B774" s="8" t="s">
        <v>1322</v>
      </c>
      <c r="C774" s="36" t="s">
        <v>146</v>
      </c>
      <c r="D774" s="41">
        <v>3500</v>
      </c>
    </row>
    <row r="775" spans="1:4" s="16" customFormat="1" ht="37.5">
      <c r="A775" s="42">
        <v>707</v>
      </c>
      <c r="B775" s="8" t="s">
        <v>1323</v>
      </c>
      <c r="C775" s="36" t="s">
        <v>146</v>
      </c>
      <c r="D775" s="41">
        <v>4000</v>
      </c>
    </row>
    <row r="776" spans="1:4" s="16" customFormat="1" ht="56.25">
      <c r="A776" s="42">
        <v>708</v>
      </c>
      <c r="B776" s="8" t="s">
        <v>1324</v>
      </c>
      <c r="C776" s="36" t="s">
        <v>146</v>
      </c>
      <c r="D776" s="41">
        <v>1500</v>
      </c>
    </row>
    <row r="777" spans="1:4" s="16" customFormat="1" ht="41.25" customHeight="1">
      <c r="A777" s="42">
        <v>709</v>
      </c>
      <c r="B777" s="8" t="s">
        <v>1325</v>
      </c>
      <c r="C777" s="36" t="s">
        <v>146</v>
      </c>
      <c r="D777" s="41">
        <v>2000</v>
      </c>
    </row>
    <row r="778" spans="1:4" s="16" customFormat="1" ht="41.25" customHeight="1">
      <c r="A778" s="42">
        <v>710</v>
      </c>
      <c r="B778" s="8" t="s">
        <v>1326</v>
      </c>
      <c r="C778" s="36" t="s">
        <v>146</v>
      </c>
      <c r="D778" s="41">
        <v>2000</v>
      </c>
    </row>
    <row r="779" spans="1:4" s="16" customFormat="1" ht="41.25" customHeight="1">
      <c r="A779" s="42">
        <v>711</v>
      </c>
      <c r="B779" s="8" t="s">
        <v>1327</v>
      </c>
      <c r="C779" s="36" t="s">
        <v>146</v>
      </c>
      <c r="D779" s="41">
        <v>2000</v>
      </c>
    </row>
    <row r="780" spans="1:4" s="16" customFormat="1" ht="41.25" customHeight="1">
      <c r="A780" s="42">
        <v>712</v>
      </c>
      <c r="B780" s="8" t="s">
        <v>1328</v>
      </c>
      <c r="C780" s="36" t="s">
        <v>146</v>
      </c>
      <c r="D780" s="41">
        <v>2000</v>
      </c>
    </row>
    <row r="781" spans="1:4" s="16" customFormat="1" ht="41.25" customHeight="1">
      <c r="A781" s="42">
        <v>713</v>
      </c>
      <c r="B781" s="8" t="s">
        <v>1329</v>
      </c>
      <c r="C781" s="36" t="s">
        <v>146</v>
      </c>
      <c r="D781" s="41">
        <v>2000</v>
      </c>
    </row>
    <row r="782" spans="1:4" s="16" customFormat="1" ht="41.25" customHeight="1">
      <c r="A782" s="42">
        <v>714</v>
      </c>
      <c r="B782" s="8" t="s">
        <v>1330</v>
      </c>
      <c r="C782" s="36" t="s">
        <v>146</v>
      </c>
      <c r="D782" s="41">
        <v>2000</v>
      </c>
    </row>
    <row r="783" spans="1:4" s="16" customFormat="1" ht="41.25" customHeight="1">
      <c r="A783" s="42">
        <v>715</v>
      </c>
      <c r="B783" s="8" t="s">
        <v>1331</v>
      </c>
      <c r="C783" s="36" t="s">
        <v>146</v>
      </c>
      <c r="D783" s="41">
        <v>2000</v>
      </c>
    </row>
    <row r="784" spans="1:4" s="16" customFormat="1" ht="41.25" customHeight="1">
      <c r="A784" s="310" t="s">
        <v>1332</v>
      </c>
      <c r="B784" s="311"/>
      <c r="C784" s="311"/>
      <c r="D784" s="312"/>
    </row>
    <row r="785" spans="1:4" s="16" customFormat="1" ht="39" customHeight="1">
      <c r="A785" s="42">
        <v>716</v>
      </c>
      <c r="B785" s="8" t="s">
        <v>1333</v>
      </c>
      <c r="C785" s="36" t="s">
        <v>146</v>
      </c>
      <c r="D785" s="41">
        <v>1500</v>
      </c>
    </row>
    <row r="786" spans="1:4" s="16" customFormat="1" ht="75">
      <c r="A786" s="42">
        <v>717</v>
      </c>
      <c r="B786" s="8" t="s">
        <v>1345</v>
      </c>
      <c r="C786" s="36" t="s">
        <v>146</v>
      </c>
      <c r="D786" s="41">
        <v>3000</v>
      </c>
    </row>
    <row r="787" spans="1:4" s="16" customFormat="1" ht="37.5">
      <c r="A787" s="42">
        <v>718</v>
      </c>
      <c r="B787" s="8" t="s">
        <v>538</v>
      </c>
      <c r="C787" s="36" t="s">
        <v>146</v>
      </c>
      <c r="D787" s="41">
        <v>1000</v>
      </c>
    </row>
    <row r="788" spans="1:4" s="16" customFormat="1" ht="56.25">
      <c r="A788" s="42">
        <v>719</v>
      </c>
      <c r="B788" s="8" t="s">
        <v>1334</v>
      </c>
      <c r="C788" s="36" t="s">
        <v>146</v>
      </c>
      <c r="D788" s="41">
        <v>1000</v>
      </c>
    </row>
    <row r="789" spans="1:4" s="16" customFormat="1" ht="56.25">
      <c r="A789" s="42">
        <v>720</v>
      </c>
      <c r="B789" s="8" t="s">
        <v>539</v>
      </c>
      <c r="C789" s="36" t="s">
        <v>146</v>
      </c>
      <c r="D789" s="41">
        <v>3000</v>
      </c>
    </row>
    <row r="790" spans="1:4" s="16" customFormat="1" ht="56.25">
      <c r="A790" s="42">
        <v>721</v>
      </c>
      <c r="B790" s="8" t="s">
        <v>1335</v>
      </c>
      <c r="C790" s="36" t="s">
        <v>146</v>
      </c>
      <c r="D790" s="41">
        <v>3000</v>
      </c>
    </row>
    <row r="791" spans="1:4" s="16" customFormat="1" ht="41.25" customHeight="1">
      <c r="A791" s="42">
        <v>722</v>
      </c>
      <c r="B791" s="8" t="s">
        <v>1336</v>
      </c>
      <c r="C791" s="36" t="s">
        <v>146</v>
      </c>
      <c r="D791" s="41">
        <v>3000</v>
      </c>
    </row>
    <row r="792" spans="1:4" s="16" customFormat="1" ht="41.25" customHeight="1">
      <c r="A792" s="42">
        <v>723</v>
      </c>
      <c r="B792" s="8" t="s">
        <v>1337</v>
      </c>
      <c r="C792" s="36" t="s">
        <v>146</v>
      </c>
      <c r="D792" s="41">
        <v>800</v>
      </c>
    </row>
    <row r="793" spans="1:4" s="16" customFormat="1" ht="25.5" customHeight="1">
      <c r="A793" s="271" t="s">
        <v>705</v>
      </c>
      <c r="B793" s="272"/>
      <c r="C793" s="272"/>
      <c r="D793" s="273"/>
    </row>
    <row r="794" spans="1:4" s="16" customFormat="1" ht="58.5" customHeight="1">
      <c r="A794" s="40">
        <v>724</v>
      </c>
      <c r="B794" s="38" t="s">
        <v>706</v>
      </c>
      <c r="C794" s="9" t="s">
        <v>146</v>
      </c>
      <c r="D794" s="55">
        <v>1700.492689308174</v>
      </c>
    </row>
    <row r="795" spans="1:4" s="16" customFormat="1" ht="50.25" customHeight="1">
      <c r="A795" s="40">
        <v>725</v>
      </c>
      <c r="B795" s="38" t="s">
        <v>707</v>
      </c>
      <c r="C795" s="9" t="s">
        <v>146</v>
      </c>
      <c r="D795" s="55">
        <v>3800.497899640607</v>
      </c>
    </row>
    <row r="796" spans="1:4" s="16" customFormat="1" ht="40.5" customHeight="1">
      <c r="A796" s="40">
        <v>726</v>
      </c>
      <c r="B796" s="38" t="s">
        <v>708</v>
      </c>
      <c r="C796" s="9" t="s">
        <v>146</v>
      </c>
      <c r="D796" s="55">
        <v>3999.8930840943885</v>
      </c>
    </row>
    <row r="797" spans="1:4" s="16" customFormat="1" ht="21.75" customHeight="1">
      <c r="A797" s="40">
        <v>727</v>
      </c>
      <c r="B797" s="38" t="s">
        <v>709</v>
      </c>
      <c r="C797" s="9" t="s">
        <v>146</v>
      </c>
      <c r="D797" s="55">
        <v>3999.773415887106</v>
      </c>
    </row>
    <row r="798" spans="1:4" s="16" customFormat="1" ht="21.75" customHeight="1">
      <c r="A798" s="40">
        <v>728</v>
      </c>
      <c r="B798" s="38" t="s">
        <v>710</v>
      </c>
      <c r="C798" s="9" t="s">
        <v>146</v>
      </c>
      <c r="D798" s="55">
        <v>5999.765544458535</v>
      </c>
    </row>
    <row r="799" spans="1:4" s="16" customFormat="1" ht="26.25" customHeight="1">
      <c r="A799" s="40">
        <v>729</v>
      </c>
      <c r="B799" s="38" t="s">
        <v>283</v>
      </c>
      <c r="C799" s="9" t="s">
        <v>146</v>
      </c>
      <c r="D799" s="55">
        <v>1200.47363969663</v>
      </c>
    </row>
    <row r="800" spans="1:4" s="16" customFormat="1" ht="21.75" customHeight="1">
      <c r="A800" s="271" t="s">
        <v>902</v>
      </c>
      <c r="B800" s="272"/>
      <c r="C800" s="272"/>
      <c r="D800" s="273"/>
    </row>
    <row r="801" spans="1:4" s="16" customFormat="1" ht="21.75" customHeight="1">
      <c r="A801" s="42">
        <v>730</v>
      </c>
      <c r="B801" s="8" t="s">
        <v>284</v>
      </c>
      <c r="C801" s="19" t="s">
        <v>146</v>
      </c>
      <c r="D801" s="41">
        <v>1740</v>
      </c>
    </row>
    <row r="802" spans="1:4" s="16" customFormat="1" ht="21" customHeight="1">
      <c r="A802" s="42">
        <v>731</v>
      </c>
      <c r="B802" s="8" t="s">
        <v>285</v>
      </c>
      <c r="C802" s="19" t="s">
        <v>146</v>
      </c>
      <c r="D802" s="41">
        <v>26140</v>
      </c>
    </row>
    <row r="803" spans="1:4" s="16" customFormat="1" ht="33.75" customHeight="1">
      <c r="A803" s="42">
        <v>732</v>
      </c>
      <c r="B803" s="8" t="s">
        <v>286</v>
      </c>
      <c r="C803" s="19" t="s">
        <v>146</v>
      </c>
      <c r="D803" s="41">
        <v>29500</v>
      </c>
    </row>
    <row r="804" spans="1:4" s="16" customFormat="1" ht="27" customHeight="1">
      <c r="A804" s="42">
        <v>733</v>
      </c>
      <c r="B804" s="8" t="s">
        <v>287</v>
      </c>
      <c r="C804" s="19" t="s">
        <v>146</v>
      </c>
      <c r="D804" s="41">
        <v>36480</v>
      </c>
    </row>
    <row r="805" spans="1:4" s="16" customFormat="1" ht="27" customHeight="1">
      <c r="A805" s="42">
        <v>734</v>
      </c>
      <c r="B805" s="8" t="s">
        <v>288</v>
      </c>
      <c r="C805" s="19" t="s">
        <v>146</v>
      </c>
      <c r="D805" s="41">
        <v>48180</v>
      </c>
    </row>
    <row r="806" spans="1:4" s="16" customFormat="1" ht="34.5" customHeight="1">
      <c r="A806" s="42">
        <v>735</v>
      </c>
      <c r="B806" s="8" t="s">
        <v>289</v>
      </c>
      <c r="C806" s="19" t="s">
        <v>20</v>
      </c>
      <c r="D806" s="41">
        <v>12000</v>
      </c>
    </row>
    <row r="807" spans="1:4" s="16" customFormat="1" ht="32.25" customHeight="1">
      <c r="A807" s="42">
        <v>736</v>
      </c>
      <c r="B807" s="8" t="s">
        <v>542</v>
      </c>
      <c r="C807" s="19" t="s">
        <v>20</v>
      </c>
      <c r="D807" s="41">
        <v>15000</v>
      </c>
    </row>
    <row r="808" spans="1:4" s="16" customFormat="1" ht="27" customHeight="1">
      <c r="A808" s="42">
        <v>737</v>
      </c>
      <c r="B808" s="8" t="s">
        <v>290</v>
      </c>
      <c r="C808" s="19" t="s">
        <v>20</v>
      </c>
      <c r="D808" s="41">
        <v>3800</v>
      </c>
    </row>
    <row r="809" spans="1:4" s="16" customFormat="1" ht="21.75" customHeight="1">
      <c r="A809" s="42">
        <v>738</v>
      </c>
      <c r="B809" s="8" t="s">
        <v>543</v>
      </c>
      <c r="C809" s="19" t="s">
        <v>20</v>
      </c>
      <c r="D809" s="41">
        <v>12000</v>
      </c>
    </row>
    <row r="810" spans="1:4" s="16" customFormat="1" ht="27" customHeight="1">
      <c r="A810" s="42">
        <v>739</v>
      </c>
      <c r="B810" s="8" t="s">
        <v>485</v>
      </c>
      <c r="C810" s="19" t="s">
        <v>146</v>
      </c>
      <c r="D810" s="41">
        <v>6000</v>
      </c>
    </row>
    <row r="811" spans="1:4" s="16" customFormat="1" ht="31.5" customHeight="1">
      <c r="A811" s="42">
        <v>740</v>
      </c>
      <c r="B811" s="8" t="s">
        <v>486</v>
      </c>
      <c r="C811" s="19" t="s">
        <v>146</v>
      </c>
      <c r="D811" s="41">
        <v>70350</v>
      </c>
    </row>
    <row r="812" spans="1:4" s="16" customFormat="1" ht="29.25" customHeight="1">
      <c r="A812" s="42">
        <v>741</v>
      </c>
      <c r="B812" s="8" t="s">
        <v>291</v>
      </c>
      <c r="C812" s="19" t="s">
        <v>146</v>
      </c>
      <c r="D812" s="41">
        <v>46800</v>
      </c>
    </row>
    <row r="813" spans="1:4" s="16" customFormat="1" ht="27" customHeight="1">
      <c r="A813" s="42">
        <v>742</v>
      </c>
      <c r="B813" s="8" t="s">
        <v>292</v>
      </c>
      <c r="C813" s="19" t="s">
        <v>146</v>
      </c>
      <c r="D813" s="41">
        <v>7150</v>
      </c>
    </row>
    <row r="814" spans="1:4" s="16" customFormat="1" ht="21.75" customHeight="1">
      <c r="A814" s="42">
        <v>743</v>
      </c>
      <c r="B814" s="8" t="s">
        <v>293</v>
      </c>
      <c r="C814" s="19" t="s">
        <v>146</v>
      </c>
      <c r="D814" s="41">
        <v>7120</v>
      </c>
    </row>
    <row r="815" spans="1:4" s="16" customFormat="1" ht="42.75" customHeight="1">
      <c r="A815" s="42">
        <v>744</v>
      </c>
      <c r="B815" s="8" t="s">
        <v>487</v>
      </c>
      <c r="C815" s="19" t="s">
        <v>146</v>
      </c>
      <c r="D815" s="41">
        <v>1500</v>
      </c>
    </row>
    <row r="816" spans="1:4" s="16" customFormat="1" ht="29.25" customHeight="1">
      <c r="A816" s="42">
        <v>745</v>
      </c>
      <c r="B816" s="8" t="s">
        <v>294</v>
      </c>
      <c r="C816" s="19" t="s">
        <v>146</v>
      </c>
      <c r="D816" s="41">
        <v>1830</v>
      </c>
    </row>
    <row r="817" spans="1:4" s="16" customFormat="1" ht="19.5" customHeight="1">
      <c r="A817" s="42">
        <v>746</v>
      </c>
      <c r="B817" s="8" t="s">
        <v>488</v>
      </c>
      <c r="C817" s="19" t="s">
        <v>146</v>
      </c>
      <c r="D817" s="41">
        <v>1400</v>
      </c>
    </row>
    <row r="818" spans="1:4" s="16" customFormat="1" ht="21.75" customHeight="1">
      <c r="A818" s="42">
        <v>747</v>
      </c>
      <c r="B818" s="8" t="s">
        <v>295</v>
      </c>
      <c r="C818" s="19" t="s">
        <v>146</v>
      </c>
      <c r="D818" s="41">
        <v>4600</v>
      </c>
    </row>
    <row r="819" spans="1:4" s="16" customFormat="1" ht="23.25" customHeight="1">
      <c r="A819" s="42">
        <v>748</v>
      </c>
      <c r="B819" s="8" t="s">
        <v>296</v>
      </c>
      <c r="C819" s="19" t="s">
        <v>146</v>
      </c>
      <c r="D819" s="41">
        <v>4570</v>
      </c>
    </row>
    <row r="820" spans="1:4" s="5" customFormat="1" ht="45.75" customHeight="1">
      <c r="A820" s="42">
        <v>749</v>
      </c>
      <c r="B820" s="8" t="s">
        <v>297</v>
      </c>
      <c r="C820" s="19" t="s">
        <v>146</v>
      </c>
      <c r="D820" s="41">
        <v>5100</v>
      </c>
    </row>
    <row r="821" spans="1:4" s="5" customFormat="1" ht="40.5" customHeight="1">
      <c r="A821" s="42">
        <v>750</v>
      </c>
      <c r="B821" s="8" t="s">
        <v>298</v>
      </c>
      <c r="C821" s="19" t="s">
        <v>146</v>
      </c>
      <c r="D821" s="41">
        <v>3070</v>
      </c>
    </row>
    <row r="822" spans="1:4" s="51" customFormat="1" ht="21.75" customHeight="1">
      <c r="A822" s="42">
        <v>751</v>
      </c>
      <c r="B822" s="8" t="s">
        <v>489</v>
      </c>
      <c r="C822" s="19" t="s">
        <v>146</v>
      </c>
      <c r="D822" s="41">
        <v>7500</v>
      </c>
    </row>
    <row r="823" spans="1:4" s="51" customFormat="1" ht="38.25" customHeight="1">
      <c r="A823" s="42">
        <v>752</v>
      </c>
      <c r="B823" s="8" t="s">
        <v>299</v>
      </c>
      <c r="C823" s="19" t="s">
        <v>146</v>
      </c>
      <c r="D823" s="41">
        <v>3260</v>
      </c>
    </row>
    <row r="824" spans="1:4" s="51" customFormat="1" ht="36.75" customHeight="1">
      <c r="A824" s="42">
        <v>753</v>
      </c>
      <c r="B824" s="8" t="s">
        <v>300</v>
      </c>
      <c r="C824" s="19" t="s">
        <v>146</v>
      </c>
      <c r="D824" s="41">
        <v>3440</v>
      </c>
    </row>
    <row r="825" spans="1:4" s="16" customFormat="1" ht="39" customHeight="1">
      <c r="A825" s="42">
        <v>754</v>
      </c>
      <c r="B825" s="8" t="s">
        <v>301</v>
      </c>
      <c r="C825" s="19" t="s">
        <v>146</v>
      </c>
      <c r="D825" s="41">
        <v>5890</v>
      </c>
    </row>
    <row r="826" spans="1:4" s="16" customFormat="1" ht="36.75" customHeight="1">
      <c r="A826" s="42">
        <v>755</v>
      </c>
      <c r="B826" s="8" t="s">
        <v>302</v>
      </c>
      <c r="C826" s="19" t="s">
        <v>146</v>
      </c>
      <c r="D826" s="41">
        <v>7000</v>
      </c>
    </row>
    <row r="827" spans="1:4" s="16" customFormat="1" ht="34.5" customHeight="1">
      <c r="A827" s="42">
        <v>756</v>
      </c>
      <c r="B827" s="8" t="s">
        <v>303</v>
      </c>
      <c r="C827" s="19" t="s">
        <v>146</v>
      </c>
      <c r="D827" s="41">
        <v>2840</v>
      </c>
    </row>
    <row r="828" spans="1:4" s="16" customFormat="1" ht="36.75" customHeight="1">
      <c r="A828" s="42">
        <v>757</v>
      </c>
      <c r="B828" s="8" t="s">
        <v>304</v>
      </c>
      <c r="C828" s="19" t="s">
        <v>20</v>
      </c>
      <c r="D828" s="41">
        <v>10000</v>
      </c>
    </row>
    <row r="829" spans="1:4" s="16" customFormat="1" ht="39" customHeight="1">
      <c r="A829" s="42">
        <v>758</v>
      </c>
      <c r="B829" s="8" t="s">
        <v>492</v>
      </c>
      <c r="C829" s="19" t="s">
        <v>146</v>
      </c>
      <c r="D829" s="41">
        <v>37400</v>
      </c>
    </row>
    <row r="830" spans="1:4" s="16" customFormat="1" ht="23.25" customHeight="1">
      <c r="A830" s="42">
        <v>759</v>
      </c>
      <c r="B830" s="8" t="s">
        <v>545</v>
      </c>
      <c r="C830" s="19" t="s">
        <v>20</v>
      </c>
      <c r="D830" s="41">
        <v>5000</v>
      </c>
    </row>
    <row r="831" spans="1:4" s="16" customFormat="1" ht="28.5" customHeight="1">
      <c r="A831" s="42">
        <v>760</v>
      </c>
      <c r="B831" s="8" t="s">
        <v>547</v>
      </c>
      <c r="C831" s="19" t="s">
        <v>20</v>
      </c>
      <c r="D831" s="41">
        <v>2500</v>
      </c>
    </row>
    <row r="832" spans="1:4" s="16" customFormat="1" ht="33.75" customHeight="1">
      <c r="A832" s="42">
        <v>761</v>
      </c>
      <c r="B832" s="8" t="s">
        <v>305</v>
      </c>
      <c r="C832" s="19" t="s">
        <v>20</v>
      </c>
      <c r="D832" s="41">
        <v>3500</v>
      </c>
    </row>
    <row r="833" spans="1:4" s="16" customFormat="1" ht="23.25" customHeight="1">
      <c r="A833" s="42">
        <v>762</v>
      </c>
      <c r="B833" s="8" t="s">
        <v>544</v>
      </c>
      <c r="C833" s="19" t="s">
        <v>20</v>
      </c>
      <c r="D833" s="41">
        <v>5500</v>
      </c>
    </row>
    <row r="834" spans="1:4" s="16" customFormat="1" ht="32.25" customHeight="1">
      <c r="A834" s="42">
        <v>763</v>
      </c>
      <c r="B834" s="8" t="s">
        <v>306</v>
      </c>
      <c r="C834" s="19" t="s">
        <v>20</v>
      </c>
      <c r="D834" s="41">
        <v>3500</v>
      </c>
    </row>
    <row r="835" spans="1:4" s="16" customFormat="1" ht="23.25" customHeight="1">
      <c r="A835" s="42">
        <v>764</v>
      </c>
      <c r="B835" s="8" t="s">
        <v>490</v>
      </c>
      <c r="C835" s="19" t="s">
        <v>20</v>
      </c>
      <c r="D835" s="41">
        <v>5700</v>
      </c>
    </row>
    <row r="836" spans="1:4" s="16" customFormat="1" ht="32.25" customHeight="1">
      <c r="A836" s="42">
        <v>765</v>
      </c>
      <c r="B836" s="8" t="s">
        <v>307</v>
      </c>
      <c r="C836" s="19" t="s">
        <v>20</v>
      </c>
      <c r="D836" s="41">
        <v>350</v>
      </c>
    </row>
    <row r="837" spans="1:4" s="16" customFormat="1" ht="48" customHeight="1">
      <c r="A837" s="42">
        <v>766</v>
      </c>
      <c r="B837" s="8" t="s">
        <v>308</v>
      </c>
      <c r="C837" s="19" t="s">
        <v>146</v>
      </c>
      <c r="D837" s="41">
        <v>5000</v>
      </c>
    </row>
    <row r="838" spans="1:4" s="16" customFormat="1" ht="48" customHeight="1">
      <c r="A838" s="42">
        <v>767</v>
      </c>
      <c r="B838" s="8" t="s">
        <v>309</v>
      </c>
      <c r="C838" s="19" t="s">
        <v>146</v>
      </c>
      <c r="D838" s="41">
        <v>4600</v>
      </c>
    </row>
    <row r="839" spans="1:4" s="16" customFormat="1" ht="48" customHeight="1">
      <c r="A839" s="42">
        <v>768</v>
      </c>
      <c r="B839" s="8" t="s">
        <v>310</v>
      </c>
      <c r="C839" s="19" t="s">
        <v>146</v>
      </c>
      <c r="D839" s="41">
        <v>5660</v>
      </c>
    </row>
    <row r="840" spans="1:4" s="16" customFormat="1" ht="48" customHeight="1">
      <c r="A840" s="42">
        <v>769</v>
      </c>
      <c r="B840" s="8" t="s">
        <v>311</v>
      </c>
      <c r="C840" s="19" t="s">
        <v>146</v>
      </c>
      <c r="D840" s="41">
        <v>5660</v>
      </c>
    </row>
    <row r="841" spans="1:4" s="16" customFormat="1" ht="48" customHeight="1">
      <c r="A841" s="42">
        <v>770</v>
      </c>
      <c r="B841" s="8" t="s">
        <v>312</v>
      </c>
      <c r="C841" s="19" t="s">
        <v>146</v>
      </c>
      <c r="D841" s="41">
        <v>5660</v>
      </c>
    </row>
    <row r="842" spans="1:4" s="16" customFormat="1" ht="48" customHeight="1">
      <c r="A842" s="42">
        <v>771</v>
      </c>
      <c r="B842" s="8" t="s">
        <v>491</v>
      </c>
      <c r="C842" s="19" t="s">
        <v>146</v>
      </c>
      <c r="D842" s="41">
        <v>4570</v>
      </c>
    </row>
    <row r="843" spans="1:4" s="16" customFormat="1" ht="23.25" customHeight="1">
      <c r="A843" s="42">
        <v>772</v>
      </c>
      <c r="B843" s="8" t="s">
        <v>313</v>
      </c>
      <c r="C843" s="19" t="s">
        <v>146</v>
      </c>
      <c r="D843" s="41">
        <v>4000</v>
      </c>
    </row>
    <row r="844" spans="1:4" s="16" customFormat="1" ht="23.25" customHeight="1">
      <c r="A844" s="42">
        <v>773</v>
      </c>
      <c r="B844" s="8" t="s">
        <v>483</v>
      </c>
      <c r="C844" s="19" t="s">
        <v>146</v>
      </c>
      <c r="D844" s="41">
        <v>61050</v>
      </c>
    </row>
    <row r="845" spans="1:4" s="16" customFormat="1" ht="33" customHeight="1">
      <c r="A845" s="42">
        <v>774</v>
      </c>
      <c r="B845" s="8" t="s">
        <v>493</v>
      </c>
      <c r="C845" s="19" t="s">
        <v>146</v>
      </c>
      <c r="D845" s="41">
        <v>17650</v>
      </c>
    </row>
    <row r="846" spans="1:4" s="16" customFormat="1" ht="40.5" customHeight="1">
      <c r="A846" s="42">
        <v>775</v>
      </c>
      <c r="B846" s="8" t="s">
        <v>527</v>
      </c>
      <c r="C846" s="19" t="s">
        <v>146</v>
      </c>
      <c r="D846" s="41">
        <v>12990</v>
      </c>
    </row>
    <row r="847" spans="1:4" s="16" customFormat="1" ht="23.25" customHeight="1">
      <c r="A847" s="277" t="s">
        <v>1095</v>
      </c>
      <c r="B847" s="278"/>
      <c r="C847" s="278"/>
      <c r="D847" s="279"/>
    </row>
    <row r="848" spans="1:4" s="16" customFormat="1" ht="23.25" customHeight="1">
      <c r="A848" s="40">
        <v>776</v>
      </c>
      <c r="B848" s="38" t="s">
        <v>1096</v>
      </c>
      <c r="C848" s="11" t="s">
        <v>20</v>
      </c>
      <c r="D848" s="41">
        <v>5000</v>
      </c>
    </row>
    <row r="849" spans="1:4" s="16" customFormat="1" ht="34.5" customHeight="1">
      <c r="A849" s="40">
        <v>777</v>
      </c>
      <c r="B849" s="38" t="s">
        <v>1097</v>
      </c>
      <c r="C849" s="11" t="s">
        <v>20</v>
      </c>
      <c r="D849" s="41">
        <v>2200</v>
      </c>
    </row>
    <row r="850" spans="1:4" s="16" customFormat="1" ht="37.5" customHeight="1">
      <c r="A850" s="40">
        <v>778</v>
      </c>
      <c r="B850" s="38" t="s">
        <v>1098</v>
      </c>
      <c r="C850" s="11" t="s">
        <v>20</v>
      </c>
      <c r="D850" s="41">
        <v>2200</v>
      </c>
    </row>
    <row r="851" spans="1:4" s="16" customFormat="1" ht="23.25" customHeight="1">
      <c r="A851" s="40">
        <v>779</v>
      </c>
      <c r="B851" s="38" t="s">
        <v>1099</v>
      </c>
      <c r="C851" s="11" t="s">
        <v>20</v>
      </c>
      <c r="D851" s="41">
        <v>2500</v>
      </c>
    </row>
    <row r="852" spans="1:4" s="16" customFormat="1" ht="36.75" customHeight="1">
      <c r="A852" s="40">
        <v>780</v>
      </c>
      <c r="B852" s="38" t="s">
        <v>1100</v>
      </c>
      <c r="C852" s="11" t="s">
        <v>20</v>
      </c>
      <c r="D852" s="41">
        <v>2100</v>
      </c>
    </row>
    <row r="853" spans="1:4" s="16" customFormat="1" ht="23.25" customHeight="1">
      <c r="A853" s="40">
        <v>781</v>
      </c>
      <c r="B853" s="38" t="s">
        <v>1101</v>
      </c>
      <c r="C853" s="11" t="s">
        <v>20</v>
      </c>
      <c r="D853" s="41">
        <v>3200</v>
      </c>
    </row>
    <row r="854" spans="1:4" s="16" customFormat="1" ht="23.25" customHeight="1">
      <c r="A854" s="40">
        <v>782</v>
      </c>
      <c r="B854" s="38" t="s">
        <v>1102</v>
      </c>
      <c r="C854" s="11" t="s">
        <v>20</v>
      </c>
      <c r="D854" s="41">
        <v>6500</v>
      </c>
    </row>
    <row r="855" spans="1:4" s="16" customFormat="1" ht="23.25" customHeight="1">
      <c r="A855" s="40">
        <v>783</v>
      </c>
      <c r="B855" s="38" t="s">
        <v>1103</v>
      </c>
      <c r="C855" s="11" t="s">
        <v>20</v>
      </c>
      <c r="D855" s="41">
        <v>3000</v>
      </c>
    </row>
    <row r="856" spans="1:4" s="16" customFormat="1" ht="23.25" customHeight="1">
      <c r="A856" s="40">
        <v>784</v>
      </c>
      <c r="B856" s="38" t="s">
        <v>1104</v>
      </c>
      <c r="C856" s="11" t="s">
        <v>20</v>
      </c>
      <c r="D856" s="41">
        <v>3000</v>
      </c>
    </row>
    <row r="857" spans="1:4" s="16" customFormat="1" ht="35.25" customHeight="1">
      <c r="A857" s="40">
        <v>785</v>
      </c>
      <c r="B857" s="38" t="s">
        <v>1105</v>
      </c>
      <c r="C857" s="11" t="s">
        <v>20</v>
      </c>
      <c r="D857" s="41">
        <v>3500</v>
      </c>
    </row>
    <row r="858" spans="1:4" s="16" customFormat="1" ht="23.25" customHeight="1">
      <c r="A858" s="40">
        <v>786</v>
      </c>
      <c r="B858" s="38" t="s">
        <v>1106</v>
      </c>
      <c r="C858" s="11" t="s">
        <v>20</v>
      </c>
      <c r="D858" s="41">
        <v>3000</v>
      </c>
    </row>
    <row r="859" spans="1:4" s="16" customFormat="1" ht="23.25" customHeight="1">
      <c r="A859" s="40">
        <v>787</v>
      </c>
      <c r="B859" s="38" t="s">
        <v>1107</v>
      </c>
      <c r="C859" s="11" t="s">
        <v>20</v>
      </c>
      <c r="D859" s="41">
        <v>4000</v>
      </c>
    </row>
    <row r="860" spans="1:4" s="16" customFormat="1" ht="23.25" customHeight="1">
      <c r="A860" s="40">
        <v>788</v>
      </c>
      <c r="B860" s="38" t="s">
        <v>1108</v>
      </c>
      <c r="C860" s="11" t="s">
        <v>20</v>
      </c>
      <c r="D860" s="41">
        <v>3500</v>
      </c>
    </row>
    <row r="861" spans="1:4" s="16" customFormat="1" ht="40.5" customHeight="1">
      <c r="A861" s="40">
        <v>789</v>
      </c>
      <c r="B861" s="38" t="s">
        <v>1109</v>
      </c>
      <c r="C861" s="11" t="s">
        <v>20</v>
      </c>
      <c r="D861" s="41">
        <v>3500</v>
      </c>
    </row>
    <row r="862" spans="1:4" s="16" customFormat="1" ht="40.5" customHeight="1">
      <c r="A862" s="40">
        <v>790</v>
      </c>
      <c r="B862" s="38" t="s">
        <v>1110</v>
      </c>
      <c r="C862" s="11" t="s">
        <v>20</v>
      </c>
      <c r="D862" s="41">
        <v>4000</v>
      </c>
    </row>
    <row r="863" spans="1:4" s="16" customFormat="1" ht="23.25" customHeight="1">
      <c r="A863" s="40">
        <v>791</v>
      </c>
      <c r="B863" s="38" t="s">
        <v>1111</v>
      </c>
      <c r="C863" s="11" t="s">
        <v>20</v>
      </c>
      <c r="D863" s="41">
        <v>3000</v>
      </c>
    </row>
    <row r="864" spans="1:4" s="16" customFormat="1" ht="36.75" customHeight="1">
      <c r="A864" s="271" t="s">
        <v>896</v>
      </c>
      <c r="B864" s="272"/>
      <c r="C864" s="272"/>
      <c r="D864" s="273"/>
    </row>
    <row r="865" spans="1:4" s="16" customFormat="1" ht="23.25" customHeight="1">
      <c r="A865" s="42">
        <v>792</v>
      </c>
      <c r="B865" s="43" t="s">
        <v>540</v>
      </c>
      <c r="C865" s="19" t="s">
        <v>20</v>
      </c>
      <c r="D865" s="41">
        <v>1500</v>
      </c>
    </row>
    <row r="866" spans="1:4" s="16" customFormat="1" ht="23.25" customHeight="1">
      <c r="A866" s="42">
        <v>793</v>
      </c>
      <c r="B866" s="15" t="s">
        <v>314</v>
      </c>
      <c r="C866" s="19" t="s">
        <v>20</v>
      </c>
      <c r="D866" s="41">
        <v>910</v>
      </c>
    </row>
    <row r="867" spans="1:4" s="16" customFormat="1" ht="23.25" customHeight="1">
      <c r="A867" s="42">
        <v>794</v>
      </c>
      <c r="B867" s="8" t="s">
        <v>315</v>
      </c>
      <c r="C867" s="19" t="s">
        <v>20</v>
      </c>
      <c r="D867" s="41">
        <v>4760</v>
      </c>
    </row>
    <row r="868" spans="1:4" s="16" customFormat="1" ht="23.25" customHeight="1">
      <c r="A868" s="280" t="s">
        <v>903</v>
      </c>
      <c r="B868" s="281"/>
      <c r="C868" s="281"/>
      <c r="D868" s="282"/>
    </row>
    <row r="869" spans="1:4" s="16" customFormat="1" ht="23.25" customHeight="1">
      <c r="A869" s="42">
        <v>795</v>
      </c>
      <c r="B869" s="38" t="s">
        <v>711</v>
      </c>
      <c r="C869" s="19" t="s">
        <v>35</v>
      </c>
      <c r="D869" s="55">
        <v>19999.571526211006</v>
      </c>
    </row>
    <row r="870" spans="1:4" s="16" customFormat="1" ht="23.25" customHeight="1">
      <c r="A870" s="42">
        <v>796</v>
      </c>
      <c r="B870" s="38" t="s">
        <v>109</v>
      </c>
      <c r="C870" s="19" t="s">
        <v>35</v>
      </c>
      <c r="D870" s="55">
        <v>7500.450023999499</v>
      </c>
    </row>
    <row r="871" spans="1:4" s="16" customFormat="1" ht="23.25" customHeight="1">
      <c r="A871" s="42">
        <v>797</v>
      </c>
      <c r="B871" s="38" t="s">
        <v>316</v>
      </c>
      <c r="C871" s="19" t="s">
        <v>35</v>
      </c>
      <c r="D871" s="55">
        <v>57000.443937399454</v>
      </c>
    </row>
    <row r="872" spans="1:4" s="16" customFormat="1" ht="23.25" customHeight="1">
      <c r="A872" s="42">
        <v>798</v>
      </c>
      <c r="B872" s="38" t="s">
        <v>712</v>
      </c>
      <c r="C872" s="19" t="s">
        <v>35</v>
      </c>
      <c r="D872" s="55">
        <v>54499.77979842887</v>
      </c>
    </row>
    <row r="873" spans="1:4" s="16" customFormat="1" ht="23.25" customHeight="1">
      <c r="A873" s="42">
        <v>799</v>
      </c>
      <c r="B873" s="38" t="s">
        <v>317</v>
      </c>
      <c r="C873" s="19" t="s">
        <v>35</v>
      </c>
      <c r="D873" s="55">
        <v>50000.12166658288</v>
      </c>
    </row>
    <row r="874" spans="1:4" s="16" customFormat="1" ht="23.25" customHeight="1">
      <c r="A874" s="42">
        <v>800</v>
      </c>
      <c r="B874" s="38" t="s">
        <v>713</v>
      </c>
      <c r="C874" s="19" t="s">
        <v>35</v>
      </c>
      <c r="D874" s="55">
        <v>21999.74111754352</v>
      </c>
    </row>
    <row r="875" spans="1:4" s="16" customFormat="1" ht="23.25" customHeight="1">
      <c r="A875" s="42">
        <v>801</v>
      </c>
      <c r="B875" s="38" t="s">
        <v>714</v>
      </c>
      <c r="C875" s="19" t="s">
        <v>35</v>
      </c>
      <c r="D875" s="55">
        <v>9999.689876999437</v>
      </c>
    </row>
    <row r="876" spans="1:4" s="16" customFormat="1" ht="29.25" customHeight="1">
      <c r="A876" s="42">
        <v>802</v>
      </c>
      <c r="B876" s="38" t="s">
        <v>715</v>
      </c>
      <c r="C876" s="19" t="s">
        <v>35</v>
      </c>
      <c r="D876" s="55">
        <v>43999.53343082202</v>
      </c>
    </row>
    <row r="877" spans="1:4" s="16" customFormat="1" ht="38.25" customHeight="1">
      <c r="A877" s="42">
        <v>803</v>
      </c>
      <c r="B877" s="38" t="s">
        <v>318</v>
      </c>
      <c r="C877" s="19" t="s">
        <v>35</v>
      </c>
      <c r="D877" s="55">
        <v>36999.82798633413</v>
      </c>
    </row>
    <row r="878" spans="1:4" s="16" customFormat="1" ht="23.25" customHeight="1">
      <c r="A878" s="42">
        <v>804</v>
      </c>
      <c r="B878" s="38" t="s">
        <v>319</v>
      </c>
      <c r="C878" s="19" t="s">
        <v>35</v>
      </c>
      <c r="D878" s="55">
        <v>15999.875802781611</v>
      </c>
    </row>
    <row r="879" spans="1:4" s="16" customFormat="1" ht="23.25" customHeight="1">
      <c r="A879" s="42">
        <v>805</v>
      </c>
      <c r="B879" s="38" t="s">
        <v>320</v>
      </c>
      <c r="C879" s="19" t="s">
        <v>35</v>
      </c>
      <c r="D879" s="55">
        <v>15999.523430365345</v>
      </c>
    </row>
    <row r="880" spans="1:4" s="16" customFormat="1" ht="23.25" customHeight="1">
      <c r="A880" s="42">
        <v>806</v>
      </c>
      <c r="B880" s="38" t="s">
        <v>716</v>
      </c>
      <c r="C880" s="19" t="s">
        <v>35</v>
      </c>
      <c r="D880" s="55">
        <v>42999.69341096088</v>
      </c>
    </row>
    <row r="881" spans="1:4" s="16" customFormat="1" ht="23.25" customHeight="1">
      <c r="A881" s="42">
        <v>807</v>
      </c>
      <c r="B881" s="38" t="s">
        <v>717</v>
      </c>
      <c r="C881" s="19" t="s">
        <v>35</v>
      </c>
      <c r="D881" s="55">
        <v>140999.8297625063</v>
      </c>
    </row>
    <row r="882" spans="1:4" s="16" customFormat="1" ht="24.75" customHeight="1">
      <c r="A882" s="42">
        <v>808</v>
      </c>
      <c r="B882" s="38" t="s">
        <v>718</v>
      </c>
      <c r="C882" s="19" t="s">
        <v>35</v>
      </c>
      <c r="D882" s="55">
        <v>79999.68513868707</v>
      </c>
    </row>
    <row r="883" spans="1:4" s="16" customFormat="1" ht="28.5" customHeight="1">
      <c r="A883" s="42">
        <v>809</v>
      </c>
      <c r="B883" s="38" t="s">
        <v>321</v>
      </c>
      <c r="C883" s="19" t="s">
        <v>35</v>
      </c>
      <c r="D883" s="55">
        <v>94999.68368313476</v>
      </c>
    </row>
    <row r="884" spans="1:4" s="16" customFormat="1" ht="26.25" customHeight="1">
      <c r="A884" s="42">
        <v>810</v>
      </c>
      <c r="B884" s="38" t="s">
        <v>322</v>
      </c>
      <c r="C884" s="19" t="s">
        <v>35</v>
      </c>
      <c r="D884" s="55">
        <v>158000.06699981415</v>
      </c>
    </row>
    <row r="885" spans="1:4" s="16" customFormat="1" ht="27" customHeight="1">
      <c r="A885" s="42">
        <v>811</v>
      </c>
      <c r="B885" s="38" t="s">
        <v>323</v>
      </c>
      <c r="C885" s="19" t="s">
        <v>35</v>
      </c>
      <c r="D885" s="55">
        <v>30999.628105750795</v>
      </c>
    </row>
    <row r="886" spans="1:4" s="16" customFormat="1" ht="23.25" customHeight="1">
      <c r="A886" s="42">
        <v>812</v>
      </c>
      <c r="B886" s="38" t="s">
        <v>719</v>
      </c>
      <c r="C886" s="19" t="s">
        <v>35</v>
      </c>
      <c r="D886" s="55">
        <v>110000.36328313476</v>
      </c>
    </row>
    <row r="887" spans="1:4" s="16" customFormat="1" ht="26.25" customHeight="1">
      <c r="A887" s="42">
        <v>813</v>
      </c>
      <c r="B887" s="38" t="s">
        <v>720</v>
      </c>
      <c r="C887" s="19" t="s">
        <v>35</v>
      </c>
      <c r="D887" s="55">
        <v>114999.58248313473</v>
      </c>
    </row>
    <row r="888" spans="1:4" s="16" customFormat="1" ht="36.75" customHeight="1">
      <c r="A888" s="42">
        <v>814</v>
      </c>
      <c r="B888" s="38" t="s">
        <v>721</v>
      </c>
      <c r="C888" s="19" t="s">
        <v>35</v>
      </c>
      <c r="D888" s="55">
        <v>147000.4981625063</v>
      </c>
    </row>
    <row r="889" spans="1:4" s="16" customFormat="1" ht="23.25" customHeight="1">
      <c r="A889" s="42">
        <v>815</v>
      </c>
      <c r="B889" s="38" t="s">
        <v>722</v>
      </c>
      <c r="C889" s="19" t="s">
        <v>35</v>
      </c>
      <c r="D889" s="55">
        <v>220000.18768234988</v>
      </c>
    </row>
    <row r="890" spans="1:4" s="16" customFormat="1" ht="23.25" customHeight="1">
      <c r="A890" s="42">
        <v>816</v>
      </c>
      <c r="B890" s="38" t="s">
        <v>723</v>
      </c>
      <c r="C890" s="19" t="s">
        <v>35</v>
      </c>
      <c r="D890" s="55">
        <v>150000.24494156893</v>
      </c>
    </row>
    <row r="891" spans="1:4" s="16" customFormat="1" ht="33.75" customHeight="1">
      <c r="A891" s="42">
        <v>817</v>
      </c>
      <c r="B891" s="38" t="s">
        <v>724</v>
      </c>
      <c r="C891" s="19" t="s">
        <v>35</v>
      </c>
      <c r="D891" s="55">
        <v>140999.9645442774</v>
      </c>
    </row>
    <row r="892" spans="1:4" s="16" customFormat="1" ht="48" customHeight="1">
      <c r="A892" s="42">
        <v>818</v>
      </c>
      <c r="B892" s="38" t="s">
        <v>725</v>
      </c>
      <c r="C892" s="19" t="s">
        <v>35</v>
      </c>
      <c r="D892" s="55">
        <v>14499.675555993297</v>
      </c>
    </row>
    <row r="893" spans="1:4" s="16" customFormat="1" ht="46.5" customHeight="1">
      <c r="A893" s="42">
        <v>819</v>
      </c>
      <c r="B893" s="38" t="s">
        <v>726</v>
      </c>
      <c r="C893" s="19" t="s">
        <v>35</v>
      </c>
      <c r="D893" s="55">
        <v>27999.886750436646</v>
      </c>
    </row>
    <row r="894" spans="1:4" s="16" customFormat="1" ht="23.25" customHeight="1">
      <c r="A894" s="42">
        <v>820</v>
      </c>
      <c r="B894" s="38" t="s">
        <v>727</v>
      </c>
      <c r="C894" s="19" t="s">
        <v>35</v>
      </c>
      <c r="D894" s="55">
        <v>9000.297945666061</v>
      </c>
    </row>
    <row r="895" spans="1:4" s="16" customFormat="1" ht="38.25" customHeight="1">
      <c r="A895" s="42">
        <v>821</v>
      </c>
      <c r="B895" s="38" t="s">
        <v>728</v>
      </c>
      <c r="C895" s="19" t="s">
        <v>35</v>
      </c>
      <c r="D895" s="55">
        <v>30000.41841365709</v>
      </c>
    </row>
    <row r="896" spans="1:4" s="16" customFormat="1" ht="23.25" customHeight="1">
      <c r="A896" s="42">
        <v>822</v>
      </c>
      <c r="B896" s="38" t="s">
        <v>729</v>
      </c>
      <c r="C896" s="19" t="s">
        <v>35</v>
      </c>
      <c r="D896" s="55">
        <v>86999.6643733634</v>
      </c>
    </row>
    <row r="897" spans="1:4" s="16" customFormat="1" ht="23.25" customHeight="1">
      <c r="A897" s="42">
        <v>823</v>
      </c>
      <c r="B897" s="38" t="s">
        <v>730</v>
      </c>
      <c r="C897" s="19" t="s">
        <v>35</v>
      </c>
      <c r="D897" s="55">
        <v>54999.62343128877</v>
      </c>
    </row>
    <row r="898" spans="1:4" s="16" customFormat="1" ht="23.25" customHeight="1">
      <c r="A898" s="42">
        <v>824</v>
      </c>
      <c r="B898" s="38" t="s">
        <v>731</v>
      </c>
      <c r="C898" s="19" t="s">
        <v>35</v>
      </c>
      <c r="D898" s="55">
        <v>84000.00849544747</v>
      </c>
    </row>
    <row r="899" spans="1:4" s="16" customFormat="1" ht="37.5" customHeight="1">
      <c r="A899" s="42">
        <v>825</v>
      </c>
      <c r="B899" s="38" t="s">
        <v>732</v>
      </c>
      <c r="C899" s="19" t="s">
        <v>35</v>
      </c>
      <c r="D899" s="55">
        <v>73000.20314693818</v>
      </c>
    </row>
    <row r="900" spans="1:4" s="16" customFormat="1" ht="23.25" customHeight="1">
      <c r="A900" s="42">
        <v>826</v>
      </c>
      <c r="B900" s="38" t="s">
        <v>324</v>
      </c>
      <c r="C900" s="10" t="s">
        <v>35</v>
      </c>
      <c r="D900" s="55">
        <v>30000.308413657094</v>
      </c>
    </row>
    <row r="901" spans="1:4" s="16" customFormat="1" ht="18.75">
      <c r="A901" s="42">
        <v>827</v>
      </c>
      <c r="B901" s="38" t="s">
        <v>325</v>
      </c>
      <c r="C901" s="19" t="s">
        <v>35</v>
      </c>
      <c r="D901" s="55">
        <v>90000.09128368276</v>
      </c>
    </row>
    <row r="902" spans="1:4" s="16" customFormat="1" ht="30" customHeight="1">
      <c r="A902" s="42">
        <v>828</v>
      </c>
      <c r="B902" s="38" t="s">
        <v>326</v>
      </c>
      <c r="C902" s="19" t="s">
        <v>35</v>
      </c>
      <c r="D902" s="55">
        <v>39999.65138627293</v>
      </c>
    </row>
    <row r="903" spans="1:4" s="5" customFormat="1" ht="18" customHeight="1">
      <c r="A903" s="42">
        <v>829</v>
      </c>
      <c r="B903" s="38" t="s">
        <v>327</v>
      </c>
      <c r="C903" s="19" t="s">
        <v>35</v>
      </c>
      <c r="D903" s="55">
        <v>21000.456685750796</v>
      </c>
    </row>
    <row r="904" spans="1:5" s="21" customFormat="1" ht="27" customHeight="1">
      <c r="A904" s="42">
        <v>830</v>
      </c>
      <c r="B904" s="38" t="s">
        <v>328</v>
      </c>
      <c r="C904" s="19" t="s">
        <v>35</v>
      </c>
      <c r="D904" s="55">
        <v>20999.564685750796</v>
      </c>
      <c r="E904" s="59"/>
    </row>
    <row r="905" spans="1:5" s="21" customFormat="1" ht="24" customHeight="1">
      <c r="A905" s="42">
        <v>831</v>
      </c>
      <c r="B905" s="38" t="s">
        <v>329</v>
      </c>
      <c r="C905" s="19" t="s">
        <v>35</v>
      </c>
      <c r="D905" s="55">
        <v>20000.32371760684</v>
      </c>
      <c r="E905" s="59"/>
    </row>
    <row r="906" spans="1:5" s="21" customFormat="1" ht="30" customHeight="1">
      <c r="A906" s="42">
        <v>832</v>
      </c>
      <c r="B906" s="38" t="s">
        <v>733</v>
      </c>
      <c r="C906" s="19" t="s">
        <v>35</v>
      </c>
      <c r="D906" s="55">
        <v>20000.09166074074</v>
      </c>
      <c r="E906" s="59"/>
    </row>
    <row r="907" spans="1:5" s="21" customFormat="1" ht="26.25" customHeight="1">
      <c r="A907" s="42">
        <v>833</v>
      </c>
      <c r="B907" s="38" t="s">
        <v>734</v>
      </c>
      <c r="C907" s="19" t="s">
        <v>35</v>
      </c>
      <c r="D907" s="55">
        <v>19999.752776211004</v>
      </c>
      <c r="E907" s="59"/>
    </row>
    <row r="908" spans="1:5" s="21" customFormat="1" ht="27" customHeight="1">
      <c r="A908" s="42">
        <v>834</v>
      </c>
      <c r="B908" s="38" t="s">
        <v>735</v>
      </c>
      <c r="C908" s="19" t="s">
        <v>35</v>
      </c>
      <c r="D908" s="55">
        <v>56500.452787964896</v>
      </c>
      <c r="E908" s="59"/>
    </row>
    <row r="909" spans="1:5" s="21" customFormat="1" ht="24.75" customHeight="1">
      <c r="A909" s="42">
        <v>835</v>
      </c>
      <c r="B909" s="38" t="s">
        <v>330</v>
      </c>
      <c r="C909" s="19" t="s">
        <v>35</v>
      </c>
      <c r="D909" s="55">
        <v>20000.335769964047</v>
      </c>
      <c r="E909" s="59"/>
    </row>
    <row r="910" spans="1:5" s="21" customFormat="1" ht="40.5" customHeight="1">
      <c r="A910" s="42">
        <v>836</v>
      </c>
      <c r="B910" s="38" t="s">
        <v>331</v>
      </c>
      <c r="C910" s="19" t="s">
        <v>35</v>
      </c>
      <c r="D910" s="55">
        <v>190999.85373662392</v>
      </c>
      <c r="E910" s="59"/>
    </row>
    <row r="911" spans="1:5" s="21" customFormat="1" ht="36.75" customHeight="1">
      <c r="A911" s="42">
        <v>837</v>
      </c>
      <c r="B911" s="38" t="s">
        <v>332</v>
      </c>
      <c r="C911" s="19" t="s">
        <v>35</v>
      </c>
      <c r="D911" s="55">
        <v>85000.49139389799</v>
      </c>
      <c r="E911" s="59"/>
    </row>
    <row r="912" spans="1:5" s="21" customFormat="1" ht="25.5" customHeight="1">
      <c r="A912" s="42">
        <v>838</v>
      </c>
      <c r="B912" s="38" t="s">
        <v>736</v>
      </c>
      <c r="C912" s="19" t="s">
        <v>35</v>
      </c>
      <c r="D912" s="55">
        <v>169999.51165725235</v>
      </c>
      <c r="E912" s="59"/>
    </row>
    <row r="913" spans="1:5" s="21" customFormat="1" ht="27.75" customHeight="1">
      <c r="A913" s="42">
        <v>839</v>
      </c>
      <c r="B913" s="38" t="s">
        <v>333</v>
      </c>
      <c r="C913" s="19" t="s">
        <v>35</v>
      </c>
      <c r="D913" s="55">
        <v>89999.85419842887</v>
      </c>
      <c r="E913" s="59"/>
    </row>
    <row r="914" spans="1:5" s="21" customFormat="1" ht="26.25" customHeight="1">
      <c r="A914" s="42">
        <v>840</v>
      </c>
      <c r="B914" s="38" t="s">
        <v>334</v>
      </c>
      <c r="C914" s="19" t="s">
        <v>35</v>
      </c>
      <c r="D914" s="55">
        <v>87999.93009535676</v>
      </c>
      <c r="E914" s="59"/>
    </row>
    <row r="915" spans="1:5" s="21" customFormat="1" ht="27" customHeight="1">
      <c r="A915" s="42">
        <v>841</v>
      </c>
      <c r="B915" s="38" t="s">
        <v>335</v>
      </c>
      <c r="C915" s="19" t="s">
        <v>35</v>
      </c>
      <c r="D915" s="55">
        <v>96999.64937780041</v>
      </c>
      <c r="E915" s="59"/>
    </row>
    <row r="916" spans="1:5" s="21" customFormat="1" ht="26.25" customHeight="1">
      <c r="A916" s="42">
        <v>842</v>
      </c>
      <c r="B916" s="38" t="s">
        <v>336</v>
      </c>
      <c r="C916" s="19" t="s">
        <v>35</v>
      </c>
      <c r="D916" s="55">
        <v>78000.47188368277</v>
      </c>
      <c r="E916" s="59"/>
    </row>
    <row r="917" spans="1:5" s="21" customFormat="1" ht="25.5" customHeight="1">
      <c r="A917" s="42">
        <v>843</v>
      </c>
      <c r="B917" s="38" t="s">
        <v>337</v>
      </c>
      <c r="C917" s="19" t="s">
        <v>35</v>
      </c>
      <c r="D917" s="55">
        <v>149999.6211330213</v>
      </c>
      <c r="E917" s="59"/>
    </row>
    <row r="918" spans="1:5" s="21" customFormat="1" ht="30.75" customHeight="1">
      <c r="A918" s="42">
        <v>844</v>
      </c>
      <c r="B918" s="38" t="s">
        <v>338</v>
      </c>
      <c r="C918" s="19" t="s">
        <v>35</v>
      </c>
      <c r="D918" s="55">
        <v>394999.97214202385</v>
      </c>
      <c r="E918" s="59"/>
    </row>
    <row r="919" spans="1:5" s="21" customFormat="1" ht="61.5" customHeight="1">
      <c r="A919" s="42">
        <v>845</v>
      </c>
      <c r="B919" s="38" t="s">
        <v>737</v>
      </c>
      <c r="C919" s="19" t="s">
        <v>35</v>
      </c>
      <c r="D919" s="55">
        <v>200000.32520009117</v>
      </c>
      <c r="E919" s="59"/>
    </row>
    <row r="920" spans="1:5" s="21" customFormat="1" ht="27" customHeight="1">
      <c r="A920" s="42">
        <v>846</v>
      </c>
      <c r="B920" s="38" t="s">
        <v>339</v>
      </c>
      <c r="C920" s="19" t="s">
        <v>35</v>
      </c>
      <c r="D920" s="55">
        <v>87000.35301897688</v>
      </c>
      <c r="E920" s="59"/>
    </row>
    <row r="921" spans="1:5" s="21" customFormat="1" ht="25.5" customHeight="1">
      <c r="A921" s="42">
        <v>847</v>
      </c>
      <c r="B921" s="38" t="s">
        <v>340</v>
      </c>
      <c r="C921" s="19" t="s">
        <v>35</v>
      </c>
      <c r="D921" s="55">
        <v>115000.45049544747</v>
      </c>
      <c r="E921" s="59"/>
    </row>
    <row r="922" spans="1:5" s="21" customFormat="1" ht="38.25" customHeight="1">
      <c r="A922" s="42">
        <v>848</v>
      </c>
      <c r="B922" s="38" t="s">
        <v>341</v>
      </c>
      <c r="C922" s="19" t="s">
        <v>35</v>
      </c>
      <c r="D922" s="55">
        <v>195000.1832960248</v>
      </c>
      <c r="E922" s="59"/>
    </row>
    <row r="923" spans="1:5" s="21" customFormat="1" ht="38.25" customHeight="1">
      <c r="A923" s="42">
        <v>849</v>
      </c>
      <c r="B923" s="38" t="s">
        <v>738</v>
      </c>
      <c r="C923" s="19" t="s">
        <v>35</v>
      </c>
      <c r="D923" s="55">
        <v>28999.950609548017</v>
      </c>
      <c r="E923" s="59"/>
    </row>
    <row r="924" spans="1:5" s="21" customFormat="1" ht="35.25" customHeight="1">
      <c r="A924" s="42">
        <v>850</v>
      </c>
      <c r="B924" s="38" t="s">
        <v>739</v>
      </c>
      <c r="C924" s="19" t="s">
        <v>35</v>
      </c>
      <c r="D924" s="55">
        <v>80000.11673855949</v>
      </c>
      <c r="E924" s="59"/>
    </row>
    <row r="925" spans="1:5" s="21" customFormat="1" ht="38.25" customHeight="1">
      <c r="A925" s="42">
        <v>851</v>
      </c>
      <c r="B925" s="38" t="s">
        <v>740</v>
      </c>
      <c r="C925" s="19" t="s">
        <v>35</v>
      </c>
      <c r="D925" s="55">
        <v>50000.457952860736</v>
      </c>
      <c r="E925" s="59"/>
    </row>
    <row r="926" spans="1:5" s="21" customFormat="1" ht="36.75" customHeight="1">
      <c r="A926" s="42">
        <v>852</v>
      </c>
      <c r="B926" s="38" t="s">
        <v>741</v>
      </c>
      <c r="C926" s="19" t="s">
        <v>35</v>
      </c>
      <c r="D926" s="55">
        <v>34999.78521827918</v>
      </c>
      <c r="E926" s="59"/>
    </row>
    <row r="927" spans="1:5" s="21" customFormat="1" ht="27" customHeight="1">
      <c r="A927" s="42">
        <v>853</v>
      </c>
      <c r="B927" s="38" t="s">
        <v>342</v>
      </c>
      <c r="C927" s="19" t="s">
        <v>35</v>
      </c>
      <c r="D927" s="55">
        <v>49999.70113466178</v>
      </c>
      <c r="E927" s="59"/>
    </row>
    <row r="928" spans="1:5" s="21" customFormat="1" ht="34.5" customHeight="1">
      <c r="A928" s="42">
        <v>854</v>
      </c>
      <c r="B928" s="38" t="s">
        <v>742</v>
      </c>
      <c r="C928" s="19" t="s">
        <v>35</v>
      </c>
      <c r="D928" s="55">
        <v>76499.9612690171</v>
      </c>
      <c r="E928" s="59"/>
    </row>
    <row r="929" spans="1:5" s="21" customFormat="1" ht="25.5" customHeight="1">
      <c r="A929" s="42">
        <v>855</v>
      </c>
      <c r="B929" s="38" t="s">
        <v>743</v>
      </c>
      <c r="C929" s="19" t="s">
        <v>35</v>
      </c>
      <c r="D929" s="55">
        <v>34999.78521827918</v>
      </c>
      <c r="E929" s="59"/>
    </row>
    <row r="930" spans="1:5" s="21" customFormat="1" ht="47.25" customHeight="1">
      <c r="A930" s="42">
        <v>856</v>
      </c>
      <c r="B930" s="38" t="s">
        <v>744</v>
      </c>
      <c r="C930" s="19" t="s">
        <v>35</v>
      </c>
      <c r="D930" s="55">
        <v>74999.74597933133</v>
      </c>
      <c r="E930" s="59"/>
    </row>
    <row r="931" spans="1:5" s="21" customFormat="1" ht="25.5" customHeight="1">
      <c r="A931" s="42">
        <v>857</v>
      </c>
      <c r="B931" s="38" t="s">
        <v>343</v>
      </c>
      <c r="C931" s="19" t="s">
        <v>35</v>
      </c>
      <c r="D931" s="55">
        <v>26000.162573019104</v>
      </c>
      <c r="E931" s="59"/>
    </row>
    <row r="932" spans="1:5" s="21" customFormat="1" ht="25.5" customHeight="1">
      <c r="A932" s="42">
        <v>858</v>
      </c>
      <c r="B932" s="38" t="s">
        <v>745</v>
      </c>
      <c r="C932" s="19" t="s">
        <v>35</v>
      </c>
      <c r="D932" s="55">
        <v>79999.70536139394</v>
      </c>
      <c r="E932" s="59"/>
    </row>
    <row r="933" spans="1:5" s="21" customFormat="1" ht="25.5" customHeight="1">
      <c r="A933" s="42">
        <v>859</v>
      </c>
      <c r="B933" s="38" t="s">
        <v>746</v>
      </c>
      <c r="C933" s="19" t="s">
        <v>35</v>
      </c>
      <c r="D933" s="55">
        <v>72500.47099842886</v>
      </c>
      <c r="E933" s="59"/>
    </row>
    <row r="934" spans="1:5" s="21" customFormat="1" ht="25.5" customHeight="1">
      <c r="A934" s="42">
        <v>860</v>
      </c>
      <c r="B934" s="38" t="s">
        <v>344</v>
      </c>
      <c r="C934" s="19" t="s">
        <v>35</v>
      </c>
      <c r="D934" s="55">
        <v>69999.96355398367</v>
      </c>
      <c r="E934" s="59"/>
    </row>
    <row r="935" spans="1:5" s="21" customFormat="1" ht="25.5" customHeight="1">
      <c r="A935" s="42">
        <v>861</v>
      </c>
      <c r="B935" s="38" t="s">
        <v>747</v>
      </c>
      <c r="C935" s="19" t="s">
        <v>35</v>
      </c>
      <c r="D935" s="55">
        <v>110000.03849544746</v>
      </c>
      <c r="E935" s="59"/>
    </row>
    <row r="936" spans="1:5" s="21" customFormat="1" ht="40.5" customHeight="1">
      <c r="A936" s="42">
        <v>862</v>
      </c>
      <c r="B936" s="38" t="s">
        <v>748</v>
      </c>
      <c r="C936" s="19" t="s">
        <v>35</v>
      </c>
      <c r="D936" s="55">
        <v>79999.52441897687</v>
      </c>
      <c r="E936" s="59"/>
    </row>
    <row r="937" spans="1:5" s="21" customFormat="1" ht="25.5" customHeight="1">
      <c r="A937" s="42">
        <v>863</v>
      </c>
      <c r="B937" s="38" t="s">
        <v>749</v>
      </c>
      <c r="C937" s="19" t="s">
        <v>35</v>
      </c>
      <c r="D937" s="55">
        <v>100000.06142681495</v>
      </c>
      <c r="E937" s="59"/>
    </row>
    <row r="938" spans="1:5" s="21" customFormat="1" ht="25.5" customHeight="1">
      <c r="A938" s="42">
        <v>864</v>
      </c>
      <c r="B938" s="38" t="s">
        <v>345</v>
      </c>
      <c r="C938" s="19" t="s">
        <v>35</v>
      </c>
      <c r="D938" s="55">
        <v>55499.97114991956</v>
      </c>
      <c r="E938" s="59"/>
    </row>
    <row r="939" spans="1:5" s="21" customFormat="1" ht="25.5" customHeight="1">
      <c r="A939" s="42">
        <v>865</v>
      </c>
      <c r="B939" s="38" t="s">
        <v>346</v>
      </c>
      <c r="C939" s="19" t="s">
        <v>20</v>
      </c>
      <c r="D939" s="55">
        <v>12000.073920155766</v>
      </c>
      <c r="E939" s="59"/>
    </row>
    <row r="940" spans="1:5" s="21" customFormat="1" ht="36" customHeight="1">
      <c r="A940" s="42">
        <v>866</v>
      </c>
      <c r="B940" s="38" t="s">
        <v>347</v>
      </c>
      <c r="C940" s="19" t="s">
        <v>20</v>
      </c>
      <c r="D940" s="55">
        <v>13999.5286534891</v>
      </c>
      <c r="E940" s="59"/>
    </row>
    <row r="941" spans="1:5" s="21" customFormat="1" ht="24.75" customHeight="1">
      <c r="A941" s="42">
        <v>867</v>
      </c>
      <c r="B941" s="38" t="s">
        <v>348</v>
      </c>
      <c r="C941" s="19" t="s">
        <v>20</v>
      </c>
      <c r="D941" s="55">
        <v>12000.073920155766</v>
      </c>
      <c r="E941" s="59"/>
    </row>
    <row r="942" spans="1:5" s="21" customFormat="1" ht="36.75" customHeight="1">
      <c r="A942" s="42">
        <v>868</v>
      </c>
      <c r="B942" s="38" t="s">
        <v>750</v>
      </c>
      <c r="C942" s="19" t="s">
        <v>20</v>
      </c>
      <c r="D942" s="55">
        <v>28000.279920155757</v>
      </c>
      <c r="E942" s="59"/>
    </row>
    <row r="943" spans="1:5" s="21" customFormat="1" ht="24.75" customHeight="1">
      <c r="A943" s="42">
        <v>869</v>
      </c>
      <c r="B943" s="38" t="s">
        <v>121</v>
      </c>
      <c r="C943" s="19" t="s">
        <v>20</v>
      </c>
      <c r="D943" s="55">
        <v>7999.592709894059</v>
      </c>
      <c r="E943" s="59"/>
    </row>
    <row r="944" spans="1:5" s="21" customFormat="1" ht="24.75" customHeight="1">
      <c r="A944" s="42">
        <v>870</v>
      </c>
      <c r="B944" s="38" t="s">
        <v>349</v>
      </c>
      <c r="C944" s="19" t="s">
        <v>35</v>
      </c>
      <c r="D944" s="55">
        <v>39999.70564781996</v>
      </c>
      <c r="E944" s="59"/>
    </row>
    <row r="945" spans="1:5" s="21" customFormat="1" ht="39" customHeight="1">
      <c r="A945" s="42">
        <v>871</v>
      </c>
      <c r="B945" s="38" t="s">
        <v>350</v>
      </c>
      <c r="C945" s="19" t="s">
        <v>35</v>
      </c>
      <c r="D945" s="55">
        <v>74999.95077933134</v>
      </c>
      <c r="E945" s="59"/>
    </row>
    <row r="946" spans="1:5" s="21" customFormat="1" ht="25.5" customHeight="1">
      <c r="A946" s="283" t="s">
        <v>1021</v>
      </c>
      <c r="B946" s="284"/>
      <c r="C946" s="284"/>
      <c r="D946" s="285"/>
      <c r="E946" s="59"/>
    </row>
    <row r="947" spans="1:5" s="21" customFormat="1" ht="34.5" customHeight="1">
      <c r="A947" s="42">
        <v>872</v>
      </c>
      <c r="B947" s="43" t="s">
        <v>783</v>
      </c>
      <c r="C947" s="19" t="s">
        <v>35</v>
      </c>
      <c r="D947" s="41">
        <v>70000.24266840165</v>
      </c>
      <c r="E947" s="59"/>
    </row>
    <row r="948" spans="1:5" s="21" customFormat="1" ht="27" customHeight="1">
      <c r="A948" s="42">
        <v>873</v>
      </c>
      <c r="B948" s="43" t="s">
        <v>784</v>
      </c>
      <c r="C948" s="19" t="s">
        <v>35</v>
      </c>
      <c r="D948" s="41">
        <v>80000.04103595467</v>
      </c>
      <c r="E948" s="59"/>
    </row>
    <row r="949" spans="1:5" s="21" customFormat="1" ht="32.25" customHeight="1">
      <c r="A949" s="42">
        <v>874</v>
      </c>
      <c r="B949" s="43" t="s">
        <v>785</v>
      </c>
      <c r="C949" s="19" t="s">
        <v>35</v>
      </c>
      <c r="D949" s="41">
        <v>100000.49085159114</v>
      </c>
      <c r="E949" s="59"/>
    </row>
    <row r="950" spans="1:5" s="21" customFormat="1" ht="50.25" customHeight="1">
      <c r="A950" s="42">
        <v>875</v>
      </c>
      <c r="B950" s="43" t="s">
        <v>786</v>
      </c>
      <c r="C950" s="19" t="s">
        <v>35</v>
      </c>
      <c r="D950" s="41">
        <v>149999.8737831316</v>
      </c>
      <c r="E950" s="59"/>
    </row>
    <row r="951" spans="1:5" s="21" customFormat="1" ht="30" customHeight="1">
      <c r="A951" s="42">
        <v>876</v>
      </c>
      <c r="B951" s="43" t="s">
        <v>787</v>
      </c>
      <c r="C951" s="19" t="s">
        <v>35</v>
      </c>
      <c r="D951" s="41">
        <v>95000.03046707383</v>
      </c>
      <c r="E951" s="59"/>
    </row>
    <row r="952" spans="1:5" s="21" customFormat="1" ht="41.25" customHeight="1">
      <c r="A952" s="42">
        <v>877</v>
      </c>
      <c r="B952" s="43" t="s">
        <v>357</v>
      </c>
      <c r="C952" s="19" t="s">
        <v>35</v>
      </c>
      <c r="D952" s="41">
        <v>39999.97434786863</v>
      </c>
      <c r="E952" s="59"/>
    </row>
    <row r="953" spans="1:5" s="21" customFormat="1" ht="39" customHeight="1">
      <c r="A953" s="42">
        <v>878</v>
      </c>
      <c r="B953" s="43" t="s">
        <v>351</v>
      </c>
      <c r="C953" s="19" t="s">
        <v>35</v>
      </c>
      <c r="D953" s="41">
        <v>30000.31911122469</v>
      </c>
      <c r="E953" s="59"/>
    </row>
    <row r="954" spans="1:5" s="21" customFormat="1" ht="36.75" customHeight="1">
      <c r="A954" s="42">
        <v>879</v>
      </c>
      <c r="B954" s="43" t="s">
        <v>788</v>
      </c>
      <c r="C954" s="19" t="s">
        <v>35</v>
      </c>
      <c r="D954" s="41">
        <v>89999.66429695919</v>
      </c>
      <c r="E954" s="59"/>
    </row>
    <row r="955" spans="1:5" s="21" customFormat="1" ht="27" customHeight="1">
      <c r="A955" s="42">
        <v>880</v>
      </c>
      <c r="B955" s="43" t="s">
        <v>359</v>
      </c>
      <c r="C955" s="19" t="s">
        <v>35</v>
      </c>
      <c r="D955" s="41">
        <v>109999.51672586413</v>
      </c>
      <c r="E955" s="59"/>
    </row>
    <row r="956" spans="1:5" s="21" customFormat="1" ht="27.75" customHeight="1">
      <c r="A956" s="42">
        <v>881</v>
      </c>
      <c r="B956" s="43" t="s">
        <v>361</v>
      </c>
      <c r="C956" s="19" t="s">
        <v>35</v>
      </c>
      <c r="D956" s="41">
        <v>89999.78188711651</v>
      </c>
      <c r="E956" s="59"/>
    </row>
    <row r="957" spans="1:5" s="21" customFormat="1" ht="39" customHeight="1">
      <c r="A957" s="42">
        <v>882</v>
      </c>
      <c r="B957" s="43" t="s">
        <v>366</v>
      </c>
      <c r="C957" s="19" t="s">
        <v>35</v>
      </c>
      <c r="D957" s="41">
        <v>83000.12017684453</v>
      </c>
      <c r="E957" s="59"/>
    </row>
    <row r="958" spans="1:5" s="21" customFormat="1" ht="24.75" customHeight="1">
      <c r="A958" s="42">
        <v>883</v>
      </c>
      <c r="B958" s="43" t="s">
        <v>368</v>
      </c>
      <c r="C958" s="19" t="s">
        <v>20</v>
      </c>
      <c r="D958" s="41">
        <v>18200.04368573449</v>
      </c>
      <c r="E958" s="59"/>
    </row>
    <row r="959" spans="1:5" s="21" customFormat="1" ht="36.75" customHeight="1">
      <c r="A959" s="42">
        <v>884</v>
      </c>
      <c r="B959" s="43" t="s">
        <v>378</v>
      </c>
      <c r="C959" s="19" t="s">
        <v>35</v>
      </c>
      <c r="D959" s="41">
        <v>99999.81936756402</v>
      </c>
      <c r="E959" s="59"/>
    </row>
    <row r="960" spans="1:5" s="21" customFormat="1" ht="39.75" customHeight="1">
      <c r="A960" s="42">
        <v>885</v>
      </c>
      <c r="B960" s="43" t="s">
        <v>380</v>
      </c>
      <c r="C960" s="19" t="s">
        <v>35</v>
      </c>
      <c r="D960" s="41">
        <v>127999.54620164685</v>
      </c>
      <c r="E960" s="59"/>
    </row>
    <row r="961" spans="1:5" s="21" customFormat="1" ht="38.25" customHeight="1">
      <c r="A961" s="42">
        <v>886</v>
      </c>
      <c r="B961" s="43" t="s">
        <v>374</v>
      </c>
      <c r="C961" s="19" t="s">
        <v>35</v>
      </c>
      <c r="D961" s="41">
        <v>100000.18586434373</v>
      </c>
      <c r="E961" s="59"/>
    </row>
    <row r="962" spans="1:5" s="21" customFormat="1" ht="26.25" customHeight="1">
      <c r="A962" s="42">
        <v>887</v>
      </c>
      <c r="B962" s="43" t="s">
        <v>789</v>
      </c>
      <c r="C962" s="19" t="s">
        <v>35</v>
      </c>
      <c r="D962" s="41">
        <v>100000.23847333333</v>
      </c>
      <c r="E962" s="59"/>
    </row>
    <row r="963" spans="1:5" s="21" customFormat="1" ht="22.5" customHeight="1">
      <c r="A963" s="42">
        <v>888</v>
      </c>
      <c r="B963" s="43" t="s">
        <v>790</v>
      </c>
      <c r="C963" s="19" t="s">
        <v>35</v>
      </c>
      <c r="D963" s="41">
        <v>100000.23847333333</v>
      </c>
      <c r="E963" s="59"/>
    </row>
    <row r="964" spans="1:5" s="21" customFormat="1" ht="24.75" customHeight="1">
      <c r="A964" s="42">
        <v>889</v>
      </c>
      <c r="B964" s="43" t="s">
        <v>791</v>
      </c>
      <c r="C964" s="19" t="s">
        <v>35</v>
      </c>
      <c r="D964" s="41">
        <v>100000.23847333333</v>
      </c>
      <c r="E964" s="59"/>
    </row>
    <row r="965" spans="1:5" s="21" customFormat="1" ht="38.25" customHeight="1">
      <c r="A965" s="42">
        <v>890</v>
      </c>
      <c r="B965" s="43" t="s">
        <v>792</v>
      </c>
      <c r="C965" s="19" t="s">
        <v>35</v>
      </c>
      <c r="D965" s="41">
        <v>74999.52788533334</v>
      </c>
      <c r="E965" s="59"/>
    </row>
    <row r="966" spans="1:5" s="21" customFormat="1" ht="42" customHeight="1">
      <c r="A966" s="42">
        <v>891</v>
      </c>
      <c r="B966" s="43" t="s">
        <v>793</v>
      </c>
      <c r="C966" s="19" t="s">
        <v>35</v>
      </c>
      <c r="D966" s="41">
        <v>74999.52788533334</v>
      </c>
      <c r="E966" s="59"/>
    </row>
    <row r="967" spans="1:5" s="21" customFormat="1" ht="24" customHeight="1">
      <c r="A967" s="42">
        <v>892</v>
      </c>
      <c r="B967" s="43" t="s">
        <v>794</v>
      </c>
      <c r="C967" s="19" t="s">
        <v>35</v>
      </c>
      <c r="D967" s="41">
        <v>100000.23847333333</v>
      </c>
      <c r="E967" s="59"/>
    </row>
    <row r="968" spans="1:5" s="21" customFormat="1" ht="24.75" customHeight="1">
      <c r="A968" s="42">
        <v>893</v>
      </c>
      <c r="B968" s="43" t="s">
        <v>376</v>
      </c>
      <c r="C968" s="9" t="s">
        <v>35</v>
      </c>
      <c r="D968" s="41">
        <v>48499.89869017787</v>
      </c>
      <c r="E968" s="59"/>
    </row>
    <row r="969" spans="1:5" s="21" customFormat="1" ht="38.25" customHeight="1">
      <c r="A969" s="42">
        <v>894</v>
      </c>
      <c r="B969" s="43" t="s">
        <v>795</v>
      </c>
      <c r="C969" s="19" t="s">
        <v>35</v>
      </c>
      <c r="D969" s="41">
        <v>69999.9200345336</v>
      </c>
      <c r="E969" s="59"/>
    </row>
    <row r="970" spans="1:5" s="21" customFormat="1" ht="30.75" customHeight="1">
      <c r="A970" s="42">
        <v>895</v>
      </c>
      <c r="B970" s="43" t="s">
        <v>796</v>
      </c>
      <c r="C970" s="19" t="s">
        <v>35</v>
      </c>
      <c r="D970" s="41">
        <v>70000.10653201096</v>
      </c>
      <c r="E970" s="59"/>
    </row>
    <row r="971" spans="1:5" s="21" customFormat="1" ht="34.5" customHeight="1">
      <c r="A971" s="42">
        <v>896</v>
      </c>
      <c r="B971" s="43" t="s">
        <v>797</v>
      </c>
      <c r="C971" s="19" t="s">
        <v>35</v>
      </c>
      <c r="D971" s="41">
        <v>150000.1166685096</v>
      </c>
      <c r="E971" s="59"/>
    </row>
    <row r="972" spans="1:5" s="21" customFormat="1" ht="34.5" customHeight="1">
      <c r="A972" s="42">
        <v>897</v>
      </c>
      <c r="B972" s="43" t="s">
        <v>798</v>
      </c>
      <c r="C972" s="19" t="s">
        <v>35</v>
      </c>
      <c r="D972" s="41">
        <v>149999.75927105863</v>
      </c>
      <c r="E972" s="59"/>
    </row>
    <row r="973" spans="1:5" s="21" customFormat="1" ht="34.5" customHeight="1">
      <c r="A973" s="42">
        <v>898</v>
      </c>
      <c r="B973" s="43" t="s">
        <v>799</v>
      </c>
      <c r="C973" s="19" t="s">
        <v>35</v>
      </c>
      <c r="D973" s="41">
        <v>55000.47980530912</v>
      </c>
      <c r="E973" s="59"/>
    </row>
    <row r="974" spans="1:5" s="21" customFormat="1" ht="34.5" customHeight="1">
      <c r="A974" s="42">
        <v>899</v>
      </c>
      <c r="B974" s="43" t="s">
        <v>355</v>
      </c>
      <c r="C974" s="19" t="s">
        <v>35</v>
      </c>
      <c r="D974" s="41">
        <v>49999.83316225329</v>
      </c>
      <c r="E974" s="59"/>
    </row>
    <row r="975" spans="1:5" s="21" customFormat="1" ht="34.5" customHeight="1">
      <c r="A975" s="42">
        <v>900</v>
      </c>
      <c r="B975" s="43" t="s">
        <v>377</v>
      </c>
      <c r="C975" s="19" t="s">
        <v>35</v>
      </c>
      <c r="D975" s="41">
        <v>199999.89757275075</v>
      </c>
      <c r="E975" s="59"/>
    </row>
    <row r="976" spans="1:5" s="21" customFormat="1" ht="34.5" customHeight="1">
      <c r="A976" s="42">
        <v>901</v>
      </c>
      <c r="B976" s="43" t="s">
        <v>800</v>
      </c>
      <c r="C976" s="19" t="s">
        <v>35</v>
      </c>
      <c r="D976" s="41">
        <v>399999.6930242057</v>
      </c>
      <c r="E976" s="59"/>
    </row>
    <row r="977" spans="1:5" s="21" customFormat="1" ht="34.5" customHeight="1">
      <c r="A977" s="42">
        <v>902</v>
      </c>
      <c r="B977" s="43" t="s">
        <v>382</v>
      </c>
      <c r="C977" s="19" t="s">
        <v>35</v>
      </c>
      <c r="D977" s="41">
        <v>49999.71213301351</v>
      </c>
      <c r="E977" s="59"/>
    </row>
    <row r="978" spans="1:5" s="21" customFormat="1" ht="34.5" customHeight="1">
      <c r="A978" s="42">
        <v>903</v>
      </c>
      <c r="B978" s="43" t="s">
        <v>352</v>
      </c>
      <c r="C978" s="19" t="s">
        <v>35</v>
      </c>
      <c r="D978" s="41">
        <v>59999.97463277119</v>
      </c>
      <c r="E978" s="59"/>
    </row>
    <row r="979" spans="1:5" s="21" customFormat="1" ht="34.5" customHeight="1">
      <c r="A979" s="42">
        <v>904</v>
      </c>
      <c r="B979" s="43" t="s">
        <v>801</v>
      </c>
      <c r="C979" s="19" t="s">
        <v>35</v>
      </c>
      <c r="D979" s="41">
        <v>50000.02460180088</v>
      </c>
      <c r="E979" s="59"/>
    </row>
    <row r="980" spans="1:5" s="21" customFormat="1" ht="24.75" customHeight="1">
      <c r="A980" s="42">
        <v>905</v>
      </c>
      <c r="B980" s="43" t="s">
        <v>802</v>
      </c>
      <c r="C980" s="19" t="s">
        <v>35</v>
      </c>
      <c r="D980" s="41">
        <v>69999.8714197284</v>
      </c>
      <c r="E980" s="59"/>
    </row>
    <row r="981" spans="1:5" s="21" customFormat="1" ht="32.25" customHeight="1">
      <c r="A981" s="42">
        <v>906</v>
      </c>
      <c r="B981" s="43" t="s">
        <v>383</v>
      </c>
      <c r="C981" s="19" t="s">
        <v>35</v>
      </c>
      <c r="D981" s="41">
        <v>70000.02033871227</v>
      </c>
      <c r="E981" s="59"/>
    </row>
    <row r="982" spans="1:5" s="21" customFormat="1" ht="24.75" customHeight="1">
      <c r="A982" s="42">
        <v>907</v>
      </c>
      <c r="B982" s="43" t="s">
        <v>375</v>
      </c>
      <c r="C982" s="19" t="s">
        <v>35</v>
      </c>
      <c r="D982" s="41">
        <v>99999.95134480832</v>
      </c>
      <c r="E982" s="59"/>
    </row>
    <row r="983" spans="1:5" s="21" customFormat="1" ht="40.5" customHeight="1">
      <c r="A983" s="42">
        <v>908</v>
      </c>
      <c r="B983" s="43" t="s">
        <v>637</v>
      </c>
      <c r="C983" s="19" t="s">
        <v>35</v>
      </c>
      <c r="D983" s="41">
        <v>50000.4935881315</v>
      </c>
      <c r="E983" s="59"/>
    </row>
    <row r="984" spans="1:5" s="21" customFormat="1" ht="24.75" customHeight="1">
      <c r="A984" s="42">
        <v>909</v>
      </c>
      <c r="B984" s="43" t="s">
        <v>369</v>
      </c>
      <c r="C984" s="19" t="s">
        <v>35</v>
      </c>
      <c r="D984" s="41">
        <v>100000.3912389672</v>
      </c>
      <c r="E984" s="59"/>
    </row>
    <row r="985" spans="1:5" s="21" customFormat="1" ht="24.75" customHeight="1">
      <c r="A985" s="42">
        <v>910</v>
      </c>
      <c r="B985" s="43" t="s">
        <v>379</v>
      </c>
      <c r="C985" s="19" t="s">
        <v>35</v>
      </c>
      <c r="D985" s="41">
        <v>59999.73566811759</v>
      </c>
      <c r="E985" s="59"/>
    </row>
    <row r="986" spans="1:5" s="21" customFormat="1" ht="24.75" customHeight="1">
      <c r="A986" s="42">
        <v>911</v>
      </c>
      <c r="B986" s="43" t="s">
        <v>372</v>
      </c>
      <c r="C986" s="19" t="s">
        <v>35</v>
      </c>
      <c r="D986" s="41">
        <v>400000.28382444556</v>
      </c>
      <c r="E986" s="59"/>
    </row>
    <row r="987" spans="1:5" s="21" customFormat="1" ht="24.75" customHeight="1">
      <c r="A987" s="42">
        <v>912</v>
      </c>
      <c r="B987" s="43" t="s">
        <v>373</v>
      </c>
      <c r="C987" s="19" t="s">
        <v>35</v>
      </c>
      <c r="D987" s="41">
        <v>100000.05439914016</v>
      </c>
      <c r="E987" s="59"/>
    </row>
    <row r="988" spans="1:5" s="21" customFormat="1" ht="36" customHeight="1">
      <c r="A988" s="42">
        <v>913</v>
      </c>
      <c r="B988" s="43" t="s">
        <v>803</v>
      </c>
      <c r="C988" s="19" t="s">
        <v>35</v>
      </c>
      <c r="D988" s="41">
        <v>199999.81192461925</v>
      </c>
      <c r="E988" s="59"/>
    </row>
    <row r="989" spans="1:5" s="21" customFormat="1" ht="24.75" customHeight="1">
      <c r="A989" s="42">
        <v>914</v>
      </c>
      <c r="B989" s="43" t="s">
        <v>362</v>
      </c>
      <c r="C989" s="19" t="s">
        <v>35</v>
      </c>
      <c r="D989" s="41">
        <v>100000.3077682744</v>
      </c>
      <c r="E989" s="59"/>
    </row>
    <row r="990" spans="1:5" s="21" customFormat="1" ht="36" customHeight="1">
      <c r="A990" s="42">
        <v>915</v>
      </c>
      <c r="B990" s="43" t="s">
        <v>804</v>
      </c>
      <c r="C990" s="19" t="s">
        <v>35</v>
      </c>
      <c r="D990" s="41">
        <v>99999.9546419476</v>
      </c>
      <c r="E990" s="59"/>
    </row>
    <row r="991" spans="1:5" s="21" customFormat="1" ht="36" customHeight="1">
      <c r="A991" s="42">
        <v>916</v>
      </c>
      <c r="B991" s="43" t="s">
        <v>805</v>
      </c>
      <c r="C991" s="19" t="s">
        <v>35</v>
      </c>
      <c r="D991" s="41">
        <v>250000.29377333014</v>
      </c>
      <c r="E991" s="59"/>
    </row>
    <row r="992" spans="1:5" s="21" customFormat="1" ht="36" customHeight="1">
      <c r="A992" s="42">
        <v>917</v>
      </c>
      <c r="B992" s="43" t="s">
        <v>581</v>
      </c>
      <c r="C992" s="19" t="s">
        <v>35</v>
      </c>
      <c r="D992" s="41">
        <v>249999.92521097715</v>
      </c>
      <c r="E992" s="59"/>
    </row>
    <row r="993" spans="1:5" s="21" customFormat="1" ht="27.75" customHeight="1">
      <c r="A993" s="42">
        <v>918</v>
      </c>
      <c r="B993" s="43" t="s">
        <v>356</v>
      </c>
      <c r="C993" s="19" t="s">
        <v>35</v>
      </c>
      <c r="D993" s="41">
        <v>49999.611364606244</v>
      </c>
      <c r="E993" s="59"/>
    </row>
    <row r="994" spans="1:5" s="21" customFormat="1" ht="24.75" customHeight="1">
      <c r="A994" s="42">
        <v>919</v>
      </c>
      <c r="B994" s="43" t="s">
        <v>104</v>
      </c>
      <c r="C994" s="19" t="s">
        <v>35</v>
      </c>
      <c r="D994" s="41">
        <v>50000.281022515</v>
      </c>
      <c r="E994" s="59"/>
    </row>
    <row r="995" spans="1:5" s="21" customFormat="1" ht="24.75" customHeight="1">
      <c r="A995" s="42">
        <v>920</v>
      </c>
      <c r="B995" s="43" t="s">
        <v>360</v>
      </c>
      <c r="C995" s="19" t="s">
        <v>35</v>
      </c>
      <c r="D995" s="41">
        <v>449999.7448865834</v>
      </c>
      <c r="E995" s="59"/>
    </row>
    <row r="996" spans="1:5" s="21" customFormat="1" ht="42.75" customHeight="1">
      <c r="A996" s="42">
        <v>921</v>
      </c>
      <c r="B996" s="43" t="s">
        <v>806</v>
      </c>
      <c r="C996" s="19" t="s">
        <v>35</v>
      </c>
      <c r="D996" s="41">
        <v>399999.6549629724</v>
      </c>
      <c r="E996" s="59"/>
    </row>
    <row r="997" spans="1:5" s="21" customFormat="1" ht="36" customHeight="1">
      <c r="A997" s="42">
        <v>922</v>
      </c>
      <c r="B997" s="43" t="s">
        <v>807</v>
      </c>
      <c r="C997" s="19" t="s">
        <v>35</v>
      </c>
      <c r="D997" s="41">
        <v>399999.6549629724</v>
      </c>
      <c r="E997" s="59"/>
    </row>
    <row r="998" spans="1:5" s="21" customFormat="1" ht="24.75" customHeight="1">
      <c r="A998" s="42">
        <v>923</v>
      </c>
      <c r="B998" s="43" t="s">
        <v>365</v>
      </c>
      <c r="C998" s="19" t="s">
        <v>35</v>
      </c>
      <c r="D998" s="41">
        <v>400000.06833944295</v>
      </c>
      <c r="E998" s="59"/>
    </row>
    <row r="999" spans="1:5" s="21" customFormat="1" ht="24.75" customHeight="1">
      <c r="A999" s="42">
        <v>924</v>
      </c>
      <c r="B999" s="43" t="s">
        <v>371</v>
      </c>
      <c r="C999" s="19" t="s">
        <v>35</v>
      </c>
      <c r="D999" s="41">
        <v>99999.62765333317</v>
      </c>
      <c r="E999" s="59"/>
    </row>
    <row r="1000" spans="1:5" s="21" customFormat="1" ht="24.75" customHeight="1">
      <c r="A1000" s="42">
        <v>925</v>
      </c>
      <c r="B1000" s="43" t="s">
        <v>381</v>
      </c>
      <c r="C1000" s="19" t="s">
        <v>35</v>
      </c>
      <c r="D1000" s="41">
        <v>100000.49514275856</v>
      </c>
      <c r="E1000" s="59"/>
    </row>
    <row r="1001" spans="1:5" s="21" customFormat="1" ht="29.25" customHeight="1">
      <c r="A1001" s="42">
        <v>926</v>
      </c>
      <c r="B1001" s="43" t="s">
        <v>367</v>
      </c>
      <c r="C1001" s="19" t="s">
        <v>35</v>
      </c>
      <c r="D1001" s="41">
        <v>150000.36224932715</v>
      </c>
      <c r="E1001" s="59"/>
    </row>
    <row r="1002" spans="1:5" s="21" customFormat="1" ht="25.5" customHeight="1">
      <c r="A1002" s="42">
        <v>927</v>
      </c>
      <c r="B1002" s="43" t="s">
        <v>354</v>
      </c>
      <c r="C1002" s="19" t="s">
        <v>35</v>
      </c>
      <c r="D1002" s="41">
        <v>69999.77382490035</v>
      </c>
      <c r="E1002" s="59"/>
    </row>
    <row r="1003" spans="1:5" s="21" customFormat="1" ht="36" customHeight="1">
      <c r="A1003" s="42">
        <v>928</v>
      </c>
      <c r="B1003" s="43" t="s">
        <v>363</v>
      </c>
      <c r="C1003" s="19" t="s">
        <v>35</v>
      </c>
      <c r="D1003" s="41">
        <v>99999.83146664771</v>
      </c>
      <c r="E1003" s="59"/>
    </row>
    <row r="1004" spans="1:5" s="21" customFormat="1" ht="36" customHeight="1">
      <c r="A1004" s="42">
        <v>929</v>
      </c>
      <c r="B1004" s="43" t="s">
        <v>808</v>
      </c>
      <c r="C1004" s="19" t="s">
        <v>35</v>
      </c>
      <c r="D1004" s="41">
        <v>399999.95178685954</v>
      </c>
      <c r="E1004" s="59"/>
    </row>
    <row r="1005" spans="1:5" s="21" customFormat="1" ht="36" customHeight="1">
      <c r="A1005" s="42">
        <v>930</v>
      </c>
      <c r="B1005" s="43" t="s">
        <v>635</v>
      </c>
      <c r="C1005" s="19" t="s">
        <v>35</v>
      </c>
      <c r="D1005" s="41">
        <v>149999.55136345275</v>
      </c>
      <c r="E1005" s="59"/>
    </row>
    <row r="1006" spans="1:5" s="21" customFormat="1" ht="36" customHeight="1">
      <c r="A1006" s="42">
        <v>931</v>
      </c>
      <c r="B1006" s="43" t="s">
        <v>358</v>
      </c>
      <c r="C1006" s="19" t="s">
        <v>35</v>
      </c>
      <c r="D1006" s="41">
        <v>549999.5486264433</v>
      </c>
      <c r="E1006" s="59"/>
    </row>
    <row r="1007" spans="1:5" s="21" customFormat="1" ht="36" customHeight="1">
      <c r="A1007" s="42">
        <v>932</v>
      </c>
      <c r="B1007" s="43" t="s">
        <v>809</v>
      </c>
      <c r="C1007" s="19" t="s">
        <v>35</v>
      </c>
      <c r="D1007" s="41">
        <v>400000.07148250274</v>
      </c>
      <c r="E1007" s="59"/>
    </row>
    <row r="1008" spans="1:5" s="21" customFormat="1" ht="43.5" customHeight="1">
      <c r="A1008" s="42">
        <v>933</v>
      </c>
      <c r="B1008" s="43" t="s">
        <v>810</v>
      </c>
      <c r="C1008" s="19" t="s">
        <v>35</v>
      </c>
      <c r="D1008" s="41">
        <v>349999.85196250275</v>
      </c>
      <c r="E1008" s="59"/>
    </row>
    <row r="1009" spans="1:5" s="21" customFormat="1" ht="37.5" customHeight="1">
      <c r="A1009" s="42">
        <v>934</v>
      </c>
      <c r="B1009" s="43" t="s">
        <v>811</v>
      </c>
      <c r="C1009" s="19" t="s">
        <v>35</v>
      </c>
      <c r="D1009" s="41">
        <v>349999.85196250275</v>
      </c>
      <c r="E1009" s="59"/>
    </row>
    <row r="1010" spans="1:5" s="43" customFormat="1" ht="39.75" customHeight="1">
      <c r="A1010" s="42">
        <v>935</v>
      </c>
      <c r="B1010" s="43" t="s">
        <v>812</v>
      </c>
      <c r="C1010" s="19" t="s">
        <v>35</v>
      </c>
      <c r="D1010" s="41">
        <v>349999.85196250275</v>
      </c>
      <c r="E1010" s="79"/>
    </row>
    <row r="1011" spans="1:5" s="21" customFormat="1" ht="29.25" customHeight="1">
      <c r="A1011" s="42">
        <v>936</v>
      </c>
      <c r="B1011" s="43" t="s">
        <v>813</v>
      </c>
      <c r="C1011" s="19" t="s">
        <v>35</v>
      </c>
      <c r="D1011" s="41">
        <v>399999.65237021865</v>
      </c>
      <c r="E1011" s="59"/>
    </row>
    <row r="1012" spans="1:5" s="21" customFormat="1" ht="40.5" customHeight="1">
      <c r="A1012" s="42">
        <v>937</v>
      </c>
      <c r="B1012" s="43" t="s">
        <v>814</v>
      </c>
      <c r="C1012" s="19" t="s">
        <v>35</v>
      </c>
      <c r="D1012" s="41">
        <v>399999.65237021865</v>
      </c>
      <c r="E1012" s="59"/>
    </row>
    <row r="1013" spans="1:5" s="21" customFormat="1" ht="29.25" customHeight="1">
      <c r="A1013" s="42">
        <v>938</v>
      </c>
      <c r="B1013" s="43" t="s">
        <v>815</v>
      </c>
      <c r="C1013" s="19" t="s">
        <v>35</v>
      </c>
      <c r="D1013" s="41">
        <v>349999.6496852186</v>
      </c>
      <c r="E1013" s="59"/>
    </row>
    <row r="1014" spans="1:5" s="21" customFormat="1" ht="36" customHeight="1">
      <c r="A1014" s="42">
        <v>939</v>
      </c>
      <c r="B1014" s="43" t="s">
        <v>810</v>
      </c>
      <c r="C1014" s="19" t="s">
        <v>35</v>
      </c>
      <c r="D1014" s="41">
        <v>150000.18596521858</v>
      </c>
      <c r="E1014" s="59"/>
    </row>
    <row r="1015" spans="1:5" s="21" customFormat="1" ht="29.25" customHeight="1">
      <c r="A1015" s="42">
        <v>940</v>
      </c>
      <c r="B1015" s="43" t="s">
        <v>816</v>
      </c>
      <c r="C1015" s="19" t="s">
        <v>35</v>
      </c>
      <c r="D1015" s="41">
        <v>324999.78181188536</v>
      </c>
      <c r="E1015" s="59"/>
    </row>
    <row r="1016" spans="1:5" s="21" customFormat="1" ht="33" customHeight="1">
      <c r="A1016" s="42">
        <v>941</v>
      </c>
      <c r="B1016" s="43" t="s">
        <v>817</v>
      </c>
      <c r="C1016" s="19" t="s">
        <v>35</v>
      </c>
      <c r="D1016" s="41">
        <v>324999.78181188536</v>
      </c>
      <c r="E1016" s="59"/>
    </row>
    <row r="1017" spans="1:5" s="21" customFormat="1" ht="33.75" customHeight="1">
      <c r="A1017" s="42">
        <v>942</v>
      </c>
      <c r="B1017" s="43" t="s">
        <v>818</v>
      </c>
      <c r="C1017" s="19" t="s">
        <v>35</v>
      </c>
      <c r="D1017" s="41">
        <v>324999.78181188536</v>
      </c>
      <c r="E1017" s="59"/>
    </row>
    <row r="1018" spans="1:5" s="21" customFormat="1" ht="24.75" customHeight="1">
      <c r="A1018" s="42">
        <v>943</v>
      </c>
      <c r="B1018" s="43" t="s">
        <v>819</v>
      </c>
      <c r="C1018" s="19" t="s">
        <v>35</v>
      </c>
      <c r="D1018" s="41">
        <v>324999.78181188536</v>
      </c>
      <c r="E1018" s="59"/>
    </row>
    <row r="1019" spans="1:5" s="21" customFormat="1" ht="45" customHeight="1">
      <c r="A1019" s="42">
        <v>944</v>
      </c>
      <c r="B1019" s="43" t="s">
        <v>820</v>
      </c>
      <c r="C1019" s="19" t="s">
        <v>35</v>
      </c>
      <c r="D1019" s="41">
        <v>324999.78181188536</v>
      </c>
      <c r="E1019" s="59"/>
    </row>
    <row r="1020" spans="1:5" s="21" customFormat="1" ht="27" customHeight="1">
      <c r="A1020" s="42">
        <v>945</v>
      </c>
      <c r="B1020" s="43" t="s">
        <v>821</v>
      </c>
      <c r="C1020" s="19" t="s">
        <v>35</v>
      </c>
      <c r="D1020" s="41">
        <v>324999.78181188536</v>
      </c>
      <c r="E1020" s="59"/>
    </row>
    <row r="1021" spans="1:5" s="21" customFormat="1" ht="36" customHeight="1">
      <c r="A1021" s="42">
        <v>946</v>
      </c>
      <c r="B1021" s="65" t="s">
        <v>822</v>
      </c>
      <c r="C1021" s="19" t="s">
        <v>35</v>
      </c>
      <c r="D1021" s="41">
        <v>324999.65757855197</v>
      </c>
      <c r="E1021" s="59"/>
    </row>
    <row r="1022" spans="1:5" s="21" customFormat="1" ht="24.75" customHeight="1">
      <c r="A1022" s="42">
        <v>947</v>
      </c>
      <c r="B1022" s="43" t="s">
        <v>823</v>
      </c>
      <c r="C1022" s="19" t="s">
        <v>35</v>
      </c>
      <c r="D1022" s="41">
        <v>324999.78181188536</v>
      </c>
      <c r="E1022" s="59"/>
    </row>
    <row r="1023" spans="1:5" s="21" customFormat="1" ht="36.75" customHeight="1">
      <c r="A1023" s="42">
        <v>948</v>
      </c>
      <c r="B1023" s="43" t="s">
        <v>824</v>
      </c>
      <c r="C1023" s="19" t="s">
        <v>35</v>
      </c>
      <c r="D1023" s="41">
        <v>324999.78181188536</v>
      </c>
      <c r="E1023" s="59"/>
    </row>
    <row r="1024" spans="1:5" s="21" customFormat="1" ht="36" customHeight="1">
      <c r="A1024" s="42">
        <v>949</v>
      </c>
      <c r="B1024" s="43" t="s">
        <v>825</v>
      </c>
      <c r="C1024" s="19" t="s">
        <v>35</v>
      </c>
      <c r="D1024" s="41">
        <v>324999.78181188536</v>
      </c>
      <c r="E1024" s="59"/>
    </row>
    <row r="1025" spans="1:5" s="21" customFormat="1" ht="30.75" customHeight="1">
      <c r="A1025" s="42">
        <v>950</v>
      </c>
      <c r="B1025" s="43" t="s">
        <v>826</v>
      </c>
      <c r="C1025" s="19" t="s">
        <v>35</v>
      </c>
      <c r="D1025" s="41">
        <v>324999.78181188536</v>
      </c>
      <c r="E1025" s="59"/>
    </row>
    <row r="1026" spans="1:5" s="21" customFormat="1" ht="33.75" customHeight="1">
      <c r="A1026" s="42">
        <v>951</v>
      </c>
      <c r="B1026" s="43" t="s">
        <v>827</v>
      </c>
      <c r="C1026" s="19" t="s">
        <v>35</v>
      </c>
      <c r="D1026" s="41">
        <v>324999.78181188536</v>
      </c>
      <c r="E1026" s="59"/>
    </row>
    <row r="1027" spans="1:5" s="21" customFormat="1" ht="29.25" customHeight="1">
      <c r="A1027" s="42">
        <v>952</v>
      </c>
      <c r="B1027" s="43" t="s">
        <v>828</v>
      </c>
      <c r="C1027" s="19" t="s">
        <v>35</v>
      </c>
      <c r="D1027" s="41">
        <v>324999.78181188536</v>
      </c>
      <c r="E1027" s="59"/>
    </row>
    <row r="1028" spans="1:5" s="21" customFormat="1" ht="34.5" customHeight="1">
      <c r="A1028" s="42">
        <v>953</v>
      </c>
      <c r="B1028" s="43" t="s">
        <v>829</v>
      </c>
      <c r="C1028" s="19" t="s">
        <v>35</v>
      </c>
      <c r="D1028" s="41">
        <v>324999.78181188536</v>
      </c>
      <c r="E1028" s="59"/>
    </row>
    <row r="1029" spans="1:5" s="21" customFormat="1" ht="40.5" customHeight="1">
      <c r="A1029" s="42">
        <v>954</v>
      </c>
      <c r="B1029" s="43" t="s">
        <v>830</v>
      </c>
      <c r="C1029" s="19" t="s">
        <v>35</v>
      </c>
      <c r="D1029" s="41">
        <v>324999.78181188536</v>
      </c>
      <c r="E1029" s="59"/>
    </row>
    <row r="1030" spans="1:5" s="21" customFormat="1" ht="39" customHeight="1">
      <c r="A1030" s="42">
        <v>955</v>
      </c>
      <c r="B1030" s="43" t="s">
        <v>819</v>
      </c>
      <c r="C1030" s="19" t="s">
        <v>35</v>
      </c>
      <c r="D1030" s="41">
        <v>324999.78181188536</v>
      </c>
      <c r="E1030" s="59"/>
    </row>
    <row r="1031" spans="1:5" s="21" customFormat="1" ht="42.75" customHeight="1">
      <c r="A1031" s="42">
        <v>956</v>
      </c>
      <c r="B1031" s="43" t="s">
        <v>831</v>
      </c>
      <c r="C1031" s="19" t="s">
        <v>35</v>
      </c>
      <c r="D1031" s="41">
        <v>324999.78181188536</v>
      </c>
      <c r="E1031" s="59"/>
    </row>
    <row r="1032" spans="1:5" s="21" customFormat="1" ht="39" customHeight="1">
      <c r="A1032" s="42">
        <v>957</v>
      </c>
      <c r="B1032" s="43" t="s">
        <v>832</v>
      </c>
      <c r="C1032" s="19" t="s">
        <v>35</v>
      </c>
      <c r="D1032" s="41">
        <v>324999.5262006515</v>
      </c>
      <c r="E1032" s="59"/>
    </row>
    <row r="1033" spans="1:5" s="21" customFormat="1" ht="36.75" customHeight="1">
      <c r="A1033" s="42">
        <v>958</v>
      </c>
      <c r="B1033" s="43" t="s">
        <v>833</v>
      </c>
      <c r="C1033" s="19" t="s">
        <v>35</v>
      </c>
      <c r="D1033" s="41">
        <v>200000.00972636262</v>
      </c>
      <c r="E1033" s="59"/>
    </row>
    <row r="1034" spans="1:5" s="21" customFormat="1" ht="36" customHeight="1">
      <c r="A1034" s="42">
        <v>959</v>
      </c>
      <c r="B1034" s="43" t="s">
        <v>834</v>
      </c>
      <c r="C1034" s="19" t="s">
        <v>35</v>
      </c>
      <c r="D1034" s="41">
        <v>200000.00972636262</v>
      </c>
      <c r="E1034" s="59"/>
    </row>
    <row r="1035" spans="1:5" s="21" customFormat="1" ht="28.5" customHeight="1">
      <c r="A1035" s="42">
        <v>960</v>
      </c>
      <c r="B1035" s="43" t="s">
        <v>835</v>
      </c>
      <c r="C1035" s="19" t="s">
        <v>35</v>
      </c>
      <c r="D1035" s="41">
        <v>200000.00972636262</v>
      </c>
      <c r="E1035" s="59"/>
    </row>
    <row r="1036" spans="1:5" s="21" customFormat="1" ht="36" customHeight="1">
      <c r="A1036" s="42">
        <v>961</v>
      </c>
      <c r="B1036" s="43" t="s">
        <v>836</v>
      </c>
      <c r="C1036" s="19" t="s">
        <v>35</v>
      </c>
      <c r="D1036" s="41">
        <v>200000.00972636262</v>
      </c>
      <c r="E1036" s="59"/>
    </row>
    <row r="1037" spans="1:5" s="21" customFormat="1" ht="35.25" customHeight="1">
      <c r="A1037" s="42">
        <v>962</v>
      </c>
      <c r="B1037" s="43" t="s">
        <v>837</v>
      </c>
      <c r="C1037" s="19" t="s">
        <v>35</v>
      </c>
      <c r="D1037" s="41">
        <v>149999.88462382194</v>
      </c>
      <c r="E1037" s="59"/>
    </row>
    <row r="1038" spans="1:5" s="21" customFormat="1" ht="33" customHeight="1">
      <c r="A1038" s="42">
        <v>963</v>
      </c>
      <c r="B1038" s="43" t="s">
        <v>838</v>
      </c>
      <c r="C1038" s="19" t="s">
        <v>35</v>
      </c>
      <c r="D1038" s="41">
        <v>200000.00972636262</v>
      </c>
      <c r="E1038" s="59"/>
    </row>
    <row r="1039" spans="1:5" s="21" customFormat="1" ht="36" customHeight="1">
      <c r="A1039" s="42">
        <v>964</v>
      </c>
      <c r="B1039" s="43" t="s">
        <v>839</v>
      </c>
      <c r="C1039" s="19" t="s">
        <v>35</v>
      </c>
      <c r="D1039" s="41">
        <v>200000.00972636262</v>
      </c>
      <c r="E1039" s="59"/>
    </row>
    <row r="1040" spans="1:5" s="21" customFormat="1" ht="33.75" customHeight="1">
      <c r="A1040" s="42">
        <v>965</v>
      </c>
      <c r="B1040" s="43" t="s">
        <v>840</v>
      </c>
      <c r="C1040" s="19" t="s">
        <v>35</v>
      </c>
      <c r="D1040" s="41">
        <v>199999.94346576452</v>
      </c>
      <c r="E1040" s="59"/>
    </row>
    <row r="1041" spans="1:5" s="21" customFormat="1" ht="39" customHeight="1">
      <c r="A1041" s="42">
        <v>966</v>
      </c>
      <c r="B1041" s="43" t="s">
        <v>841</v>
      </c>
      <c r="C1041" s="19" t="s">
        <v>35</v>
      </c>
      <c r="D1041" s="41">
        <v>199999.94346576452</v>
      </c>
      <c r="E1041" s="59"/>
    </row>
    <row r="1042" spans="1:5" s="21" customFormat="1" ht="32.25" customHeight="1">
      <c r="A1042" s="42">
        <v>967</v>
      </c>
      <c r="B1042" s="43" t="s">
        <v>842</v>
      </c>
      <c r="C1042" s="19" t="s">
        <v>35</v>
      </c>
      <c r="D1042" s="41">
        <v>199999.94346576452</v>
      </c>
      <c r="E1042" s="59"/>
    </row>
    <row r="1043" spans="1:5" s="21" customFormat="1" ht="36" customHeight="1">
      <c r="A1043" s="42">
        <v>968</v>
      </c>
      <c r="B1043" s="43" t="s">
        <v>843</v>
      </c>
      <c r="C1043" s="19" t="s">
        <v>35</v>
      </c>
      <c r="D1043" s="41">
        <v>399999.67245411244</v>
      </c>
      <c r="E1043" s="59"/>
    </row>
    <row r="1044" spans="1:5" s="21" customFormat="1" ht="36" customHeight="1">
      <c r="A1044" s="42">
        <v>969</v>
      </c>
      <c r="B1044" s="43" t="s">
        <v>844</v>
      </c>
      <c r="C1044" s="19" t="s">
        <v>35</v>
      </c>
      <c r="D1044" s="41">
        <v>249999.87283523506</v>
      </c>
      <c r="E1044" s="59"/>
    </row>
    <row r="1045" spans="1:5" s="21" customFormat="1" ht="36.75" customHeight="1">
      <c r="A1045" s="42">
        <v>970</v>
      </c>
      <c r="B1045" s="43" t="s">
        <v>845</v>
      </c>
      <c r="C1045" s="19" t="s">
        <v>35</v>
      </c>
      <c r="D1045" s="41">
        <v>450000.4855036469</v>
      </c>
      <c r="E1045" s="59"/>
    </row>
    <row r="1046" spans="1:5" s="21" customFormat="1" ht="38.25" customHeight="1">
      <c r="A1046" s="42">
        <v>971</v>
      </c>
      <c r="B1046" s="43" t="s">
        <v>1117</v>
      </c>
      <c r="C1046" s="19" t="s">
        <v>35</v>
      </c>
      <c r="D1046" s="41">
        <v>249999.87283523506</v>
      </c>
      <c r="E1046" s="59"/>
    </row>
    <row r="1047" spans="1:5" s="21" customFormat="1" ht="30.75" customHeight="1">
      <c r="A1047" s="42">
        <v>972</v>
      </c>
      <c r="B1047" s="43" t="s">
        <v>846</v>
      </c>
      <c r="C1047" s="19" t="s">
        <v>35</v>
      </c>
      <c r="D1047" s="41">
        <v>199999.52596576448</v>
      </c>
      <c r="E1047" s="59"/>
    </row>
    <row r="1048" spans="1:5" s="21" customFormat="1" ht="38.25" customHeight="1">
      <c r="A1048" s="42">
        <v>973</v>
      </c>
      <c r="B1048" s="43" t="s">
        <v>847</v>
      </c>
      <c r="C1048" s="19" t="s">
        <v>35</v>
      </c>
      <c r="D1048" s="41">
        <v>500000.41321364697</v>
      </c>
      <c r="E1048" s="59"/>
    </row>
    <row r="1049" spans="1:5" s="21" customFormat="1" ht="36" customHeight="1">
      <c r="A1049" s="42">
        <v>974</v>
      </c>
      <c r="B1049" s="43" t="s">
        <v>848</v>
      </c>
      <c r="C1049" s="19" t="s">
        <v>35</v>
      </c>
      <c r="D1049" s="41">
        <v>199999.57653243118</v>
      </c>
      <c r="E1049" s="59"/>
    </row>
    <row r="1050" spans="1:5" s="21" customFormat="1" ht="36.75" customHeight="1">
      <c r="A1050" s="42">
        <v>975</v>
      </c>
      <c r="B1050" s="43" t="s">
        <v>849</v>
      </c>
      <c r="C1050" s="19" t="s">
        <v>35</v>
      </c>
      <c r="D1050" s="41">
        <v>199999.57653243118</v>
      </c>
      <c r="E1050" s="59"/>
    </row>
    <row r="1051" spans="1:5" s="21" customFormat="1" ht="36.75" customHeight="1">
      <c r="A1051" s="42">
        <v>976</v>
      </c>
      <c r="B1051" s="43" t="s">
        <v>850</v>
      </c>
      <c r="C1051" s="19" t="s">
        <v>35</v>
      </c>
      <c r="D1051" s="41">
        <v>200000.16487909787</v>
      </c>
      <c r="E1051" s="59"/>
    </row>
    <row r="1052" spans="1:5" s="21" customFormat="1" ht="24.75" customHeight="1">
      <c r="A1052" s="42">
        <v>977</v>
      </c>
      <c r="B1052" s="43" t="s">
        <v>851</v>
      </c>
      <c r="C1052" s="19" t="s">
        <v>35</v>
      </c>
      <c r="D1052" s="41">
        <v>300000.033267398</v>
      </c>
      <c r="E1052" s="59"/>
    </row>
    <row r="1053" spans="1:4" s="16" customFormat="1" ht="37.5" customHeight="1">
      <c r="A1053" s="42">
        <v>978</v>
      </c>
      <c r="B1053" s="43" t="s">
        <v>852</v>
      </c>
      <c r="C1053" s="19" t="s">
        <v>35</v>
      </c>
      <c r="D1053" s="82">
        <v>400000.43555999675</v>
      </c>
    </row>
    <row r="1054" spans="1:4" s="16" customFormat="1" ht="61.5" customHeight="1">
      <c r="A1054" s="42">
        <v>979</v>
      </c>
      <c r="B1054" s="43" t="s">
        <v>853</v>
      </c>
      <c r="C1054" s="19" t="s">
        <v>35</v>
      </c>
      <c r="D1054" s="41">
        <v>400000.43555999675</v>
      </c>
    </row>
    <row r="1055" spans="1:4" s="16" customFormat="1" ht="58.5" customHeight="1">
      <c r="A1055" s="42">
        <v>980</v>
      </c>
      <c r="B1055" s="43" t="s">
        <v>854</v>
      </c>
      <c r="C1055" s="19" t="s">
        <v>35</v>
      </c>
      <c r="D1055" s="41">
        <v>310000.0522033301</v>
      </c>
    </row>
    <row r="1056" spans="1:4" s="16" customFormat="1" ht="40.5" customHeight="1">
      <c r="A1056" s="42">
        <v>981</v>
      </c>
      <c r="B1056" s="43" t="s">
        <v>855</v>
      </c>
      <c r="C1056" s="19" t="s">
        <v>35</v>
      </c>
      <c r="D1056" s="41">
        <v>310000.0522033301</v>
      </c>
    </row>
    <row r="1057" spans="1:4" s="16" customFormat="1" ht="40.5" customHeight="1">
      <c r="A1057" s="42">
        <v>982</v>
      </c>
      <c r="B1057" s="43" t="s">
        <v>856</v>
      </c>
      <c r="C1057" s="19" t="s">
        <v>35</v>
      </c>
      <c r="D1057" s="41">
        <v>310000.0522033301</v>
      </c>
    </row>
    <row r="1058" spans="1:4" s="16" customFormat="1" ht="40.5" customHeight="1">
      <c r="A1058" s="42">
        <v>983</v>
      </c>
      <c r="B1058" s="43" t="s">
        <v>857</v>
      </c>
      <c r="C1058" s="19" t="s">
        <v>35</v>
      </c>
      <c r="D1058" s="41">
        <v>310000.0522033301</v>
      </c>
    </row>
    <row r="1059" spans="1:4" s="16" customFormat="1" ht="40.5" customHeight="1">
      <c r="A1059" s="42">
        <v>984</v>
      </c>
      <c r="B1059" s="43" t="s">
        <v>858</v>
      </c>
      <c r="C1059" s="19" t="s">
        <v>35</v>
      </c>
      <c r="D1059" s="41">
        <v>499999.5720461074</v>
      </c>
    </row>
    <row r="1060" spans="1:4" s="16" customFormat="1" ht="40.5" customHeight="1">
      <c r="A1060" s="42">
        <v>985</v>
      </c>
      <c r="B1060" s="43" t="s">
        <v>859</v>
      </c>
      <c r="C1060" s="19" t="s">
        <v>35</v>
      </c>
      <c r="D1060" s="41">
        <v>499999.5720461074</v>
      </c>
    </row>
    <row r="1061" spans="1:4" s="16" customFormat="1" ht="42.75" customHeight="1">
      <c r="A1061" s="42">
        <v>986</v>
      </c>
      <c r="B1061" s="43" t="s">
        <v>860</v>
      </c>
      <c r="C1061" s="19" t="s">
        <v>35</v>
      </c>
      <c r="D1061" s="41">
        <v>499999.5720461074</v>
      </c>
    </row>
    <row r="1062" spans="1:4" s="16" customFormat="1" ht="54" customHeight="1">
      <c r="A1062" s="42">
        <v>987</v>
      </c>
      <c r="B1062" s="43" t="s">
        <v>861</v>
      </c>
      <c r="C1062" s="19" t="s">
        <v>35</v>
      </c>
      <c r="D1062" s="41">
        <v>499999.5720461074</v>
      </c>
    </row>
    <row r="1063" spans="1:4" s="16" customFormat="1" ht="47.25" customHeight="1">
      <c r="A1063" s="42">
        <v>988</v>
      </c>
      <c r="B1063" s="43" t="s">
        <v>862</v>
      </c>
      <c r="C1063" s="19" t="s">
        <v>35</v>
      </c>
      <c r="D1063" s="41">
        <v>499999.5720461074</v>
      </c>
    </row>
    <row r="1064" spans="1:4" s="16" customFormat="1" ht="57.75" customHeight="1">
      <c r="A1064" s="42">
        <v>989</v>
      </c>
      <c r="B1064" s="43" t="s">
        <v>863</v>
      </c>
      <c r="C1064" s="19" t="s">
        <v>35</v>
      </c>
      <c r="D1064" s="41">
        <v>499999.5720461074</v>
      </c>
    </row>
    <row r="1065" spans="1:4" s="16" customFormat="1" ht="29.25" customHeight="1">
      <c r="A1065" s="42">
        <v>990</v>
      </c>
      <c r="B1065" s="43" t="s">
        <v>864</v>
      </c>
      <c r="C1065" s="19" t="s">
        <v>35</v>
      </c>
      <c r="D1065" s="41">
        <v>99999.9223477458</v>
      </c>
    </row>
    <row r="1066" spans="1:4" s="16" customFormat="1" ht="41.25" customHeight="1">
      <c r="A1066" s="42">
        <v>991</v>
      </c>
      <c r="B1066" s="43" t="s">
        <v>865</v>
      </c>
      <c r="C1066" s="19" t="s">
        <v>35</v>
      </c>
      <c r="D1066" s="41">
        <v>90000.19549806783</v>
      </c>
    </row>
    <row r="1067" spans="1:4" s="16" customFormat="1" ht="41.25" customHeight="1">
      <c r="A1067" s="42">
        <v>992</v>
      </c>
      <c r="B1067" s="43" t="s">
        <v>866</v>
      </c>
      <c r="C1067" s="19" t="s">
        <v>35</v>
      </c>
      <c r="D1067" s="41">
        <v>90000.19549806783</v>
      </c>
    </row>
    <row r="1068" spans="1:4" s="16" customFormat="1" ht="41.25" customHeight="1">
      <c r="A1068" s="42">
        <v>993</v>
      </c>
      <c r="B1068" s="43" t="s">
        <v>867</v>
      </c>
      <c r="C1068" s="19" t="s">
        <v>35</v>
      </c>
      <c r="D1068" s="41">
        <v>99999.83413806782</v>
      </c>
    </row>
    <row r="1069" spans="1:4" s="16" customFormat="1" ht="41.25" customHeight="1">
      <c r="A1069" s="42">
        <v>994</v>
      </c>
      <c r="B1069" s="43" t="s">
        <v>868</v>
      </c>
      <c r="C1069" s="19" t="s">
        <v>35</v>
      </c>
      <c r="D1069" s="41">
        <v>89999.61279806781</v>
      </c>
    </row>
    <row r="1070" spans="1:4" s="16" customFormat="1" ht="59.25" customHeight="1">
      <c r="A1070" s="42">
        <v>995</v>
      </c>
      <c r="B1070" s="43" t="s">
        <v>869</v>
      </c>
      <c r="C1070" s="19" t="s">
        <v>35</v>
      </c>
      <c r="D1070" s="41">
        <v>89999.61279806781</v>
      </c>
    </row>
    <row r="1071" spans="1:4" s="16" customFormat="1" ht="41.25" customHeight="1">
      <c r="A1071" s="42">
        <v>996</v>
      </c>
      <c r="B1071" s="43" t="s">
        <v>870</v>
      </c>
      <c r="C1071" s="19" t="s">
        <v>35</v>
      </c>
      <c r="D1071" s="41">
        <v>150000.12991340115</v>
      </c>
    </row>
    <row r="1072" spans="1:4" s="16" customFormat="1" ht="41.25" customHeight="1">
      <c r="A1072" s="42">
        <v>997</v>
      </c>
      <c r="B1072" s="43" t="s">
        <v>871</v>
      </c>
      <c r="C1072" s="19" t="s">
        <v>35</v>
      </c>
      <c r="D1072" s="41">
        <v>150000.12991340115</v>
      </c>
    </row>
    <row r="1073" spans="1:4" s="16" customFormat="1" ht="82.5" customHeight="1">
      <c r="A1073" s="42">
        <v>998</v>
      </c>
      <c r="B1073" s="43" t="s">
        <v>872</v>
      </c>
      <c r="C1073" s="19" t="s">
        <v>35</v>
      </c>
      <c r="D1073" s="41">
        <v>150000.12991340115</v>
      </c>
    </row>
    <row r="1074" spans="1:4" s="16" customFormat="1" ht="33.75" customHeight="1">
      <c r="A1074" s="42">
        <v>999</v>
      </c>
      <c r="B1074" s="43" t="s">
        <v>873</v>
      </c>
      <c r="C1074" s="19" t="s">
        <v>35</v>
      </c>
      <c r="D1074" s="41">
        <v>110000.19523125631</v>
      </c>
    </row>
    <row r="1075" spans="1:4" s="16" customFormat="1" ht="32.25" customHeight="1">
      <c r="A1075" s="42">
        <v>1000</v>
      </c>
      <c r="B1075" s="43" t="s">
        <v>874</v>
      </c>
      <c r="C1075" s="19" t="s">
        <v>35</v>
      </c>
      <c r="D1075" s="41">
        <v>89999.5177512563</v>
      </c>
    </row>
    <row r="1076" spans="1:4" s="16" customFormat="1" ht="41.25" customHeight="1">
      <c r="A1076" s="42">
        <v>1001</v>
      </c>
      <c r="B1076" s="43" t="s">
        <v>875</v>
      </c>
      <c r="C1076" s="19" t="s">
        <v>35</v>
      </c>
      <c r="D1076" s="41">
        <v>200000.32260114938</v>
      </c>
    </row>
    <row r="1077" spans="1:4" s="16" customFormat="1" ht="41.25" customHeight="1">
      <c r="A1077" s="42">
        <v>1002</v>
      </c>
      <c r="B1077" s="43" t="s">
        <v>876</v>
      </c>
      <c r="C1077" s="19" t="s">
        <v>35</v>
      </c>
      <c r="D1077" s="41">
        <v>90000.29107097852</v>
      </c>
    </row>
    <row r="1078" spans="1:4" s="16" customFormat="1" ht="43.5" customHeight="1">
      <c r="A1078" s="42">
        <v>1003</v>
      </c>
      <c r="B1078" s="43" t="s">
        <v>877</v>
      </c>
      <c r="C1078" s="19" t="s">
        <v>35</v>
      </c>
      <c r="D1078" s="41">
        <v>90000.29107097852</v>
      </c>
    </row>
    <row r="1079" spans="1:4" s="16" customFormat="1" ht="45" customHeight="1">
      <c r="A1079" s="42">
        <v>1004</v>
      </c>
      <c r="B1079" s="43" t="s">
        <v>878</v>
      </c>
      <c r="C1079" s="19" t="s">
        <v>35</v>
      </c>
      <c r="D1079" s="41">
        <v>249999.7598150383</v>
      </c>
    </row>
    <row r="1080" spans="1:4" s="16" customFormat="1" ht="33.75" customHeight="1">
      <c r="A1080" s="42">
        <v>1005</v>
      </c>
      <c r="B1080" s="43" t="s">
        <v>879</v>
      </c>
      <c r="C1080" s="19" t="s">
        <v>35</v>
      </c>
      <c r="D1080" s="41">
        <v>249999.7598150383</v>
      </c>
    </row>
    <row r="1081" spans="1:4" s="16" customFormat="1" ht="32.25" customHeight="1">
      <c r="A1081" s="42">
        <v>1006</v>
      </c>
      <c r="B1081" s="43" t="s">
        <v>880</v>
      </c>
      <c r="C1081" s="19" t="s">
        <v>35</v>
      </c>
      <c r="D1081" s="41">
        <v>499999.6191726696</v>
      </c>
    </row>
    <row r="1082" spans="1:4" s="16" customFormat="1" ht="57.75" customHeight="1">
      <c r="A1082" s="42">
        <v>1007</v>
      </c>
      <c r="B1082" s="43" t="s">
        <v>881</v>
      </c>
      <c r="C1082" s="19" t="s">
        <v>35</v>
      </c>
      <c r="D1082" s="41">
        <v>409999.8593476468</v>
      </c>
    </row>
    <row r="1083" spans="1:4" s="16" customFormat="1" ht="42" customHeight="1">
      <c r="A1083" s="42">
        <v>1008</v>
      </c>
      <c r="B1083" s="43" t="s">
        <v>882</v>
      </c>
      <c r="C1083" s="19" t="s">
        <v>35</v>
      </c>
      <c r="D1083" s="41">
        <v>230000.22569813565</v>
      </c>
    </row>
    <row r="1084" spans="1:4" s="16" customFormat="1" ht="37.5" customHeight="1">
      <c r="A1084" s="42">
        <v>1009</v>
      </c>
      <c r="B1084" s="43" t="s">
        <v>883</v>
      </c>
      <c r="C1084" s="19" t="s">
        <v>35</v>
      </c>
      <c r="D1084" s="41">
        <v>290000.26680113573</v>
      </c>
    </row>
    <row r="1085" spans="1:4" s="16" customFormat="1" ht="38.25" customHeight="1">
      <c r="A1085" s="42">
        <v>1010</v>
      </c>
      <c r="B1085" s="43" t="s">
        <v>884</v>
      </c>
      <c r="C1085" s="19" t="s">
        <v>35</v>
      </c>
      <c r="D1085" s="41">
        <v>745000.1316577641</v>
      </c>
    </row>
    <row r="1086" spans="1:4" s="16" customFormat="1" ht="38.25" customHeight="1">
      <c r="A1086" s="42">
        <v>1011</v>
      </c>
      <c r="B1086" s="43" t="s">
        <v>885</v>
      </c>
      <c r="C1086" s="19" t="s">
        <v>35</v>
      </c>
      <c r="D1086" s="41">
        <v>309999.98242013564</v>
      </c>
    </row>
    <row r="1087" spans="1:4" s="16" customFormat="1" ht="38.25" customHeight="1">
      <c r="A1087" s="42">
        <v>1012</v>
      </c>
      <c r="B1087" s="43" t="s">
        <v>886</v>
      </c>
      <c r="C1087" s="19" t="s">
        <v>35</v>
      </c>
      <c r="D1087" s="41">
        <v>123999.58906513566</v>
      </c>
    </row>
    <row r="1088" spans="1:4" s="16" customFormat="1" ht="38.25" customHeight="1">
      <c r="A1088" s="42">
        <v>1013</v>
      </c>
      <c r="B1088" s="43" t="s">
        <v>887</v>
      </c>
      <c r="C1088" s="19" t="s">
        <v>35</v>
      </c>
      <c r="D1088" s="41">
        <v>180000.24072013563</v>
      </c>
    </row>
    <row r="1089" spans="1:4" s="16" customFormat="1" ht="38.25" customHeight="1">
      <c r="A1089" s="42">
        <v>1014</v>
      </c>
      <c r="B1089" s="43" t="s">
        <v>888</v>
      </c>
      <c r="C1089" s="19" t="s">
        <v>35</v>
      </c>
      <c r="D1089" s="41">
        <v>269999.73940013564</v>
      </c>
    </row>
    <row r="1090" spans="1:4" s="16" customFormat="1" ht="38.25" customHeight="1">
      <c r="A1090" s="42">
        <v>1015</v>
      </c>
      <c r="B1090" s="43" t="s">
        <v>889</v>
      </c>
      <c r="C1090" s="19" t="s">
        <v>35</v>
      </c>
      <c r="D1090" s="41">
        <v>695000.2883168248</v>
      </c>
    </row>
    <row r="1091" spans="1:4" s="16" customFormat="1" ht="38.25" customHeight="1">
      <c r="A1091" s="42">
        <v>1016</v>
      </c>
      <c r="B1091" s="43" t="s">
        <v>890</v>
      </c>
      <c r="C1091" s="19" t="s">
        <v>35</v>
      </c>
      <c r="D1091" s="41">
        <v>449999.9374401356</v>
      </c>
    </row>
    <row r="1092" spans="1:4" s="16" customFormat="1" ht="38.25" customHeight="1">
      <c r="A1092" s="42">
        <v>1017</v>
      </c>
      <c r="B1092" s="43" t="s">
        <v>891</v>
      </c>
      <c r="C1092" s="19" t="s">
        <v>35</v>
      </c>
      <c r="D1092" s="41">
        <v>1299999.6343201357</v>
      </c>
    </row>
    <row r="1093" spans="1:4" s="16" customFormat="1" ht="38.25" customHeight="1">
      <c r="A1093" s="42">
        <v>1018</v>
      </c>
      <c r="B1093" s="66" t="s">
        <v>766</v>
      </c>
      <c r="C1093" s="9" t="s">
        <v>35</v>
      </c>
      <c r="D1093" s="83">
        <v>456000</v>
      </c>
    </row>
    <row r="1094" spans="1:4" s="16" customFormat="1" ht="22.5" customHeight="1">
      <c r="A1094" s="42">
        <v>1019</v>
      </c>
      <c r="B1094" s="66" t="s">
        <v>767</v>
      </c>
      <c r="C1094" s="9" t="s">
        <v>35</v>
      </c>
      <c r="D1094" s="83">
        <v>828000</v>
      </c>
    </row>
    <row r="1095" spans="1:4" s="16" customFormat="1" ht="22.5" customHeight="1">
      <c r="A1095" s="42">
        <v>1020</v>
      </c>
      <c r="B1095" s="66" t="s">
        <v>768</v>
      </c>
      <c r="C1095" s="9" t="s">
        <v>35</v>
      </c>
      <c r="D1095" s="83">
        <v>1200000</v>
      </c>
    </row>
    <row r="1096" spans="1:4" s="16" customFormat="1" ht="30" customHeight="1">
      <c r="A1096" s="42">
        <v>1021</v>
      </c>
      <c r="B1096" s="66" t="s">
        <v>599</v>
      </c>
      <c r="C1096" s="19" t="s">
        <v>35</v>
      </c>
      <c r="D1096" s="41">
        <v>1299999.9141117046</v>
      </c>
    </row>
    <row r="1097" spans="1:4" s="16" customFormat="1" ht="44.25" customHeight="1">
      <c r="A1097" s="42">
        <v>1022</v>
      </c>
      <c r="B1097" s="65" t="s">
        <v>915</v>
      </c>
      <c r="C1097" s="19" t="s">
        <v>35</v>
      </c>
      <c r="D1097" s="41">
        <v>300000</v>
      </c>
    </row>
    <row r="1098" spans="1:4" s="16" customFormat="1" ht="44.25" customHeight="1">
      <c r="A1098" s="42">
        <v>1023</v>
      </c>
      <c r="B1098" s="65" t="s">
        <v>916</v>
      </c>
      <c r="C1098" s="19" t="s">
        <v>35</v>
      </c>
      <c r="D1098" s="41">
        <v>350000</v>
      </c>
    </row>
    <row r="1099" spans="1:4" s="16" customFormat="1" ht="44.25" customHeight="1">
      <c r="A1099" s="42">
        <v>1024</v>
      </c>
      <c r="B1099" s="65" t="s">
        <v>917</v>
      </c>
      <c r="C1099" s="19" t="s">
        <v>35</v>
      </c>
      <c r="D1099" s="41">
        <v>400000</v>
      </c>
    </row>
    <row r="1100" spans="1:4" s="16" customFormat="1" ht="44.25" customHeight="1">
      <c r="A1100" s="42">
        <v>1025</v>
      </c>
      <c r="B1100" s="65" t="s">
        <v>918</v>
      </c>
      <c r="C1100" s="19" t="s">
        <v>35</v>
      </c>
      <c r="D1100" s="41">
        <v>200000</v>
      </c>
    </row>
    <row r="1101" spans="1:4" s="16" customFormat="1" ht="44.25" customHeight="1">
      <c r="A1101" s="42">
        <v>1026</v>
      </c>
      <c r="B1101" s="65" t="s">
        <v>919</v>
      </c>
      <c r="C1101" s="19" t="s">
        <v>35</v>
      </c>
      <c r="D1101" s="41">
        <v>250000</v>
      </c>
    </row>
    <row r="1102" spans="1:4" s="16" customFormat="1" ht="44.25" customHeight="1">
      <c r="A1102" s="42">
        <v>1027</v>
      </c>
      <c r="B1102" s="65" t="s">
        <v>920</v>
      </c>
      <c r="C1102" s="19" t="s">
        <v>35</v>
      </c>
      <c r="D1102" s="41">
        <v>300000</v>
      </c>
    </row>
    <row r="1103" spans="1:4" s="16" customFormat="1" ht="44.25" customHeight="1">
      <c r="A1103" s="42">
        <v>1028</v>
      </c>
      <c r="B1103" s="65" t="s">
        <v>921</v>
      </c>
      <c r="C1103" s="19" t="s">
        <v>35</v>
      </c>
      <c r="D1103" s="41">
        <v>300000</v>
      </c>
    </row>
    <row r="1104" spans="1:4" s="16" customFormat="1" ht="44.25" customHeight="1">
      <c r="A1104" s="42">
        <v>1029</v>
      </c>
      <c r="B1104" s="65" t="s">
        <v>922</v>
      </c>
      <c r="C1104" s="19" t="s">
        <v>35</v>
      </c>
      <c r="D1104" s="41">
        <v>350000</v>
      </c>
    </row>
    <row r="1105" spans="1:4" s="16" customFormat="1" ht="44.25" customHeight="1">
      <c r="A1105" s="42">
        <v>1030</v>
      </c>
      <c r="B1105" s="65" t="s">
        <v>923</v>
      </c>
      <c r="C1105" s="19" t="s">
        <v>35</v>
      </c>
      <c r="D1105" s="41">
        <v>400000</v>
      </c>
    </row>
    <row r="1106" spans="1:4" s="16" customFormat="1" ht="44.25" customHeight="1">
      <c r="A1106" s="42">
        <v>1031</v>
      </c>
      <c r="B1106" s="65" t="s">
        <v>924</v>
      </c>
      <c r="C1106" s="19" t="s">
        <v>35</v>
      </c>
      <c r="D1106" s="41">
        <v>150000</v>
      </c>
    </row>
    <row r="1107" spans="1:4" s="16" customFormat="1" ht="44.25" customHeight="1">
      <c r="A1107" s="42">
        <v>1032</v>
      </c>
      <c r="B1107" s="65" t="s">
        <v>925</v>
      </c>
      <c r="C1107" s="19" t="s">
        <v>35</v>
      </c>
      <c r="D1107" s="41">
        <v>200000</v>
      </c>
    </row>
    <row r="1108" spans="1:4" s="16" customFormat="1" ht="44.25" customHeight="1">
      <c r="A1108" s="42">
        <v>1033</v>
      </c>
      <c r="B1108" s="65" t="s">
        <v>926</v>
      </c>
      <c r="C1108" s="19" t="s">
        <v>20</v>
      </c>
      <c r="D1108" s="41">
        <v>250000</v>
      </c>
    </row>
    <row r="1109" spans="1:4" s="16" customFormat="1" ht="44.25" customHeight="1">
      <c r="A1109" s="42">
        <v>1034</v>
      </c>
      <c r="B1109" s="65" t="s">
        <v>927</v>
      </c>
      <c r="C1109" s="19" t="s">
        <v>35</v>
      </c>
      <c r="D1109" s="41">
        <v>200000</v>
      </c>
    </row>
    <row r="1110" spans="1:4" s="16" customFormat="1" ht="44.25" customHeight="1">
      <c r="A1110" s="42">
        <v>1035</v>
      </c>
      <c r="B1110" s="65" t="s">
        <v>928</v>
      </c>
      <c r="C1110" s="19" t="s">
        <v>35</v>
      </c>
      <c r="D1110" s="41">
        <v>250000</v>
      </c>
    </row>
    <row r="1111" spans="1:4" s="16" customFormat="1" ht="44.25" customHeight="1">
      <c r="A1111" s="42">
        <v>1036</v>
      </c>
      <c r="B1111" s="65" t="s">
        <v>929</v>
      </c>
      <c r="C1111" s="19" t="s">
        <v>35</v>
      </c>
      <c r="D1111" s="41">
        <v>300000</v>
      </c>
    </row>
    <row r="1112" spans="1:4" s="16" customFormat="1" ht="44.25" customHeight="1">
      <c r="A1112" s="42">
        <v>1037</v>
      </c>
      <c r="B1112" s="65" t="s">
        <v>930</v>
      </c>
      <c r="C1112" s="19" t="s">
        <v>35</v>
      </c>
      <c r="D1112" s="41">
        <v>180000</v>
      </c>
    </row>
    <row r="1113" spans="1:4" s="16" customFormat="1" ht="44.25" customHeight="1">
      <c r="A1113" s="42">
        <v>1038</v>
      </c>
      <c r="B1113" s="65" t="s">
        <v>931</v>
      </c>
      <c r="C1113" s="19" t="s">
        <v>35</v>
      </c>
      <c r="D1113" s="41">
        <v>230000</v>
      </c>
    </row>
    <row r="1114" spans="1:4" s="16" customFormat="1" ht="44.25" customHeight="1">
      <c r="A1114" s="42">
        <v>1039</v>
      </c>
      <c r="B1114" s="65" t="s">
        <v>932</v>
      </c>
      <c r="C1114" s="19" t="s">
        <v>35</v>
      </c>
      <c r="D1114" s="41">
        <v>280000</v>
      </c>
    </row>
    <row r="1115" spans="1:4" s="16" customFormat="1" ht="44.25" customHeight="1">
      <c r="A1115" s="42">
        <v>1040</v>
      </c>
      <c r="B1115" s="65" t="s">
        <v>933</v>
      </c>
      <c r="C1115" s="19" t="s">
        <v>35</v>
      </c>
      <c r="D1115" s="41">
        <v>30000</v>
      </c>
    </row>
    <row r="1116" spans="1:4" s="16" customFormat="1" ht="44.25" customHeight="1">
      <c r="A1116" s="42">
        <v>1041</v>
      </c>
      <c r="B1116" s="65" t="s">
        <v>934</v>
      </c>
      <c r="C1116" s="19" t="s">
        <v>35</v>
      </c>
      <c r="D1116" s="41">
        <v>50000</v>
      </c>
    </row>
    <row r="1117" spans="1:4" s="16" customFormat="1" ht="44.25" customHeight="1">
      <c r="A1117" s="42">
        <v>1042</v>
      </c>
      <c r="B1117" s="65" t="s">
        <v>935</v>
      </c>
      <c r="C1117" s="19" t="s">
        <v>35</v>
      </c>
      <c r="D1117" s="41">
        <v>100000</v>
      </c>
    </row>
    <row r="1118" spans="1:4" s="16" customFormat="1" ht="44.25" customHeight="1">
      <c r="A1118" s="42">
        <v>1043</v>
      </c>
      <c r="B1118" s="65" t="s">
        <v>936</v>
      </c>
      <c r="C1118" s="19" t="s">
        <v>35</v>
      </c>
      <c r="D1118" s="41">
        <v>150000</v>
      </c>
    </row>
    <row r="1119" spans="1:4" s="16" customFormat="1" ht="44.25" customHeight="1">
      <c r="A1119" s="42">
        <v>1044</v>
      </c>
      <c r="B1119" s="65" t="s">
        <v>937</v>
      </c>
      <c r="C1119" s="19" t="s">
        <v>35</v>
      </c>
      <c r="D1119" s="41">
        <v>200000</v>
      </c>
    </row>
    <row r="1120" spans="1:4" s="16" customFormat="1" ht="44.25" customHeight="1">
      <c r="A1120" s="42">
        <v>1045</v>
      </c>
      <c r="B1120" s="65" t="s">
        <v>938</v>
      </c>
      <c r="C1120" s="19" t="s">
        <v>35</v>
      </c>
      <c r="D1120" s="41">
        <v>250000</v>
      </c>
    </row>
    <row r="1121" spans="1:4" s="16" customFormat="1" ht="44.25" customHeight="1">
      <c r="A1121" s="42">
        <v>1046</v>
      </c>
      <c r="B1121" s="65" t="s">
        <v>939</v>
      </c>
      <c r="C1121" s="19" t="s">
        <v>35</v>
      </c>
      <c r="D1121" s="41">
        <v>350000</v>
      </c>
    </row>
    <row r="1122" spans="1:4" s="16" customFormat="1" ht="44.25" customHeight="1">
      <c r="A1122" s="42">
        <v>1047</v>
      </c>
      <c r="B1122" s="65" t="s">
        <v>940</v>
      </c>
      <c r="C1122" s="19" t="s">
        <v>35</v>
      </c>
      <c r="D1122" s="41">
        <v>50000</v>
      </c>
    </row>
    <row r="1123" spans="1:4" s="16" customFormat="1" ht="44.25" customHeight="1">
      <c r="A1123" s="42">
        <v>1048</v>
      </c>
      <c r="B1123" s="65" t="s">
        <v>941</v>
      </c>
      <c r="C1123" s="19" t="s">
        <v>35</v>
      </c>
      <c r="D1123" s="41">
        <v>80000</v>
      </c>
    </row>
    <row r="1124" spans="1:4" s="16" customFormat="1" ht="44.25" customHeight="1">
      <c r="A1124" s="42">
        <v>1049</v>
      </c>
      <c r="B1124" s="65" t="s">
        <v>942</v>
      </c>
      <c r="C1124" s="19" t="s">
        <v>35</v>
      </c>
      <c r="D1124" s="41">
        <v>100000</v>
      </c>
    </row>
    <row r="1125" spans="1:4" s="13" customFormat="1" ht="41.25" customHeight="1">
      <c r="A1125" s="42">
        <v>1050</v>
      </c>
      <c r="B1125" s="27" t="s">
        <v>1094</v>
      </c>
      <c r="C1125" s="9" t="s">
        <v>35</v>
      </c>
      <c r="D1125" s="41">
        <v>150000</v>
      </c>
    </row>
    <row r="1126" spans="1:4" s="16" customFormat="1" ht="21.75" customHeight="1">
      <c r="A1126" s="42">
        <v>1051</v>
      </c>
      <c r="B1126" s="101" t="s">
        <v>1116</v>
      </c>
      <c r="C1126" s="102" t="s">
        <v>35</v>
      </c>
      <c r="D1126" s="107">
        <v>103000</v>
      </c>
    </row>
    <row r="1127" spans="1:4" s="16" customFormat="1" ht="21.75" customHeight="1">
      <c r="A1127" s="42">
        <v>1052</v>
      </c>
      <c r="B1127" s="43" t="s">
        <v>1022</v>
      </c>
      <c r="C1127" s="9" t="s">
        <v>35</v>
      </c>
      <c r="D1127" s="41">
        <v>163000</v>
      </c>
    </row>
    <row r="1128" spans="1:4" s="16" customFormat="1" ht="33" customHeight="1">
      <c r="A1128" s="42">
        <v>1053</v>
      </c>
      <c r="B1128" s="43" t="s">
        <v>1023</v>
      </c>
      <c r="C1128" s="9" t="s">
        <v>35</v>
      </c>
      <c r="D1128" s="41">
        <v>147500</v>
      </c>
    </row>
    <row r="1129" spans="1:4" s="16" customFormat="1" ht="34.5" customHeight="1">
      <c r="A1129" s="42">
        <v>1054</v>
      </c>
      <c r="B1129" s="43" t="s">
        <v>1024</v>
      </c>
      <c r="C1129" s="9" t="s">
        <v>35</v>
      </c>
      <c r="D1129" s="41">
        <v>147500</v>
      </c>
    </row>
    <row r="1130" spans="1:4" s="16" customFormat="1" ht="21.75" customHeight="1">
      <c r="A1130" s="42">
        <v>1055</v>
      </c>
      <c r="B1130" s="43" t="s">
        <v>1025</v>
      </c>
      <c r="C1130" s="9" t="s">
        <v>35</v>
      </c>
      <c r="D1130" s="41">
        <v>185000</v>
      </c>
    </row>
    <row r="1131" spans="1:4" s="16" customFormat="1" ht="38.25" customHeight="1">
      <c r="A1131" s="42">
        <v>1056</v>
      </c>
      <c r="B1131" s="43" t="s">
        <v>1026</v>
      </c>
      <c r="C1131" s="9" t="s">
        <v>35</v>
      </c>
      <c r="D1131" s="41">
        <v>152000</v>
      </c>
    </row>
    <row r="1132" spans="1:4" s="16" customFormat="1" ht="60" customHeight="1">
      <c r="A1132" s="42">
        <v>1057</v>
      </c>
      <c r="B1132" s="43" t="s">
        <v>1027</v>
      </c>
      <c r="C1132" s="9" t="s">
        <v>35</v>
      </c>
      <c r="D1132" s="41">
        <v>120000</v>
      </c>
    </row>
    <row r="1133" spans="1:4" s="13" customFormat="1" ht="34.5" customHeight="1">
      <c r="A1133" s="42">
        <v>1058</v>
      </c>
      <c r="B1133" s="43" t="s">
        <v>1028</v>
      </c>
      <c r="C1133" s="9" t="s">
        <v>35</v>
      </c>
      <c r="D1133" s="41">
        <v>122000</v>
      </c>
    </row>
    <row r="1134" spans="1:4" s="13" customFormat="1" ht="35.25" customHeight="1">
      <c r="A1134" s="42">
        <v>1059</v>
      </c>
      <c r="B1134" s="43" t="s">
        <v>1029</v>
      </c>
      <c r="C1134" s="9" t="s">
        <v>35</v>
      </c>
      <c r="D1134" s="41">
        <v>122000</v>
      </c>
    </row>
    <row r="1135" spans="1:4" s="16" customFormat="1" ht="37.5" customHeight="1">
      <c r="A1135" s="42">
        <v>1060</v>
      </c>
      <c r="B1135" s="43" t="s">
        <v>1030</v>
      </c>
      <c r="C1135" s="9" t="s">
        <v>35</v>
      </c>
      <c r="D1135" s="41">
        <v>130000</v>
      </c>
    </row>
    <row r="1136" spans="1:4" s="16" customFormat="1" ht="36.75" customHeight="1">
      <c r="A1136" s="42">
        <v>1061</v>
      </c>
      <c r="B1136" s="43" t="s">
        <v>1031</v>
      </c>
      <c r="C1136" s="9" t="s">
        <v>35</v>
      </c>
      <c r="D1136" s="41">
        <v>113000</v>
      </c>
    </row>
    <row r="1137" spans="1:4" s="16" customFormat="1" ht="21" customHeight="1">
      <c r="A1137" s="42">
        <v>1062</v>
      </c>
      <c r="B1137" s="43" t="s">
        <v>1032</v>
      </c>
      <c r="C1137" s="9" t="s">
        <v>35</v>
      </c>
      <c r="D1137" s="41">
        <v>160000</v>
      </c>
    </row>
    <row r="1138" spans="1:4" s="16" customFormat="1" ht="37.5" customHeight="1">
      <c r="A1138" s="42">
        <v>1063</v>
      </c>
      <c r="B1138" s="43" t="s">
        <v>1033</v>
      </c>
      <c r="C1138" s="9" t="s">
        <v>20</v>
      </c>
      <c r="D1138" s="41">
        <v>130000</v>
      </c>
    </row>
    <row r="1139" spans="1:4" s="16" customFormat="1" ht="21.75" customHeight="1">
      <c r="A1139" s="42">
        <v>1064</v>
      </c>
      <c r="B1139" s="43" t="s">
        <v>1034</v>
      </c>
      <c r="C1139" s="9" t="s">
        <v>35</v>
      </c>
      <c r="D1139" s="41">
        <v>138000</v>
      </c>
    </row>
    <row r="1140" spans="1:4" s="16" customFormat="1" ht="21.75" customHeight="1">
      <c r="A1140" s="42">
        <v>1065</v>
      </c>
      <c r="B1140" s="43" t="s">
        <v>1035</v>
      </c>
      <c r="C1140" s="9" t="s">
        <v>35</v>
      </c>
      <c r="D1140" s="41">
        <v>160000</v>
      </c>
    </row>
    <row r="1141" spans="1:4" s="16" customFormat="1" ht="21.75" customHeight="1">
      <c r="A1141" s="42">
        <v>1066</v>
      </c>
      <c r="B1141" s="43" t="s">
        <v>1036</v>
      </c>
      <c r="C1141" s="9" t="s">
        <v>35</v>
      </c>
      <c r="D1141" s="41">
        <v>160000</v>
      </c>
    </row>
    <row r="1142" spans="1:4" s="16" customFormat="1" ht="37.5" customHeight="1">
      <c r="A1142" s="42">
        <v>1067</v>
      </c>
      <c r="B1142" s="43" t="s">
        <v>1037</v>
      </c>
      <c r="C1142" s="9" t="s">
        <v>35</v>
      </c>
      <c r="D1142" s="41">
        <v>160000</v>
      </c>
    </row>
    <row r="1143" spans="1:4" s="16" customFormat="1" ht="21.75" customHeight="1">
      <c r="A1143" s="42">
        <v>1068</v>
      </c>
      <c r="B1143" s="43" t="s">
        <v>1038</v>
      </c>
      <c r="C1143" s="9" t="s">
        <v>35</v>
      </c>
      <c r="D1143" s="41">
        <v>160000</v>
      </c>
    </row>
    <row r="1144" spans="1:4" s="16" customFormat="1" ht="37.5" customHeight="1">
      <c r="A1144" s="42">
        <v>1069</v>
      </c>
      <c r="B1144" s="43" t="s">
        <v>1039</v>
      </c>
      <c r="C1144" s="9" t="s">
        <v>35</v>
      </c>
      <c r="D1144" s="41">
        <v>160000</v>
      </c>
    </row>
    <row r="1145" spans="1:4" s="16" customFormat="1" ht="33" customHeight="1">
      <c r="A1145" s="42">
        <v>1070</v>
      </c>
      <c r="B1145" s="43" t="s">
        <v>1040</v>
      </c>
      <c r="C1145" s="9" t="s">
        <v>35</v>
      </c>
      <c r="D1145" s="41">
        <v>160000</v>
      </c>
    </row>
    <row r="1146" spans="1:4" s="29" customFormat="1" ht="39" customHeight="1">
      <c r="A1146" s="42">
        <v>1071</v>
      </c>
      <c r="B1146" s="43" t="s">
        <v>1041</v>
      </c>
      <c r="C1146" s="9" t="s">
        <v>35</v>
      </c>
      <c r="D1146" s="41">
        <v>160000</v>
      </c>
    </row>
    <row r="1147" spans="1:4" s="16" customFormat="1" ht="34.5" customHeight="1">
      <c r="A1147" s="42">
        <v>1072</v>
      </c>
      <c r="B1147" s="43" t="s">
        <v>1042</v>
      </c>
      <c r="C1147" s="9" t="s">
        <v>35</v>
      </c>
      <c r="D1147" s="41">
        <v>160000</v>
      </c>
    </row>
    <row r="1148" spans="1:4" s="16" customFormat="1" ht="45" customHeight="1">
      <c r="A1148" s="42">
        <v>1073</v>
      </c>
      <c r="B1148" s="43" t="s">
        <v>1043</v>
      </c>
      <c r="C1148" s="9" t="s">
        <v>35</v>
      </c>
      <c r="D1148" s="41">
        <v>160000</v>
      </c>
    </row>
    <row r="1149" spans="1:4" s="16" customFormat="1" ht="27" customHeight="1">
      <c r="A1149" s="42">
        <v>1074</v>
      </c>
      <c r="B1149" s="43" t="s">
        <v>1044</v>
      </c>
      <c r="C1149" s="9" t="s">
        <v>35</v>
      </c>
      <c r="D1149" s="41">
        <v>160000</v>
      </c>
    </row>
    <row r="1150" spans="1:4" s="16" customFormat="1" ht="45" customHeight="1">
      <c r="A1150" s="42">
        <v>1075</v>
      </c>
      <c r="B1150" s="43" t="s">
        <v>1045</v>
      </c>
      <c r="C1150" s="9" t="s">
        <v>35</v>
      </c>
      <c r="D1150" s="41">
        <v>160000</v>
      </c>
    </row>
    <row r="1151" spans="1:4" s="16" customFormat="1" ht="45" customHeight="1">
      <c r="A1151" s="42">
        <v>1076</v>
      </c>
      <c r="B1151" s="43" t="s">
        <v>1046</v>
      </c>
      <c r="C1151" s="9" t="s">
        <v>35</v>
      </c>
      <c r="D1151" s="41">
        <v>160000</v>
      </c>
    </row>
    <row r="1152" spans="1:4" s="16" customFormat="1" ht="45" customHeight="1">
      <c r="A1152" s="42">
        <v>1077</v>
      </c>
      <c r="B1152" s="43" t="s">
        <v>1047</v>
      </c>
      <c r="C1152" s="9" t="s">
        <v>35</v>
      </c>
      <c r="D1152" s="41">
        <v>160000</v>
      </c>
    </row>
    <row r="1153" spans="1:4" s="16" customFormat="1" ht="41.25" customHeight="1">
      <c r="A1153" s="42">
        <v>1078</v>
      </c>
      <c r="B1153" s="43" t="s">
        <v>1048</v>
      </c>
      <c r="C1153" s="9" t="s">
        <v>35</v>
      </c>
      <c r="D1153" s="41">
        <v>160000</v>
      </c>
    </row>
    <row r="1154" spans="1:4" s="16" customFormat="1" ht="42" customHeight="1">
      <c r="A1154" s="42">
        <v>1079</v>
      </c>
      <c r="B1154" s="43" t="s">
        <v>1049</v>
      </c>
      <c r="C1154" s="9" t="s">
        <v>35</v>
      </c>
      <c r="D1154" s="41">
        <v>220000</v>
      </c>
    </row>
    <row r="1155" spans="1:4" s="16" customFormat="1" ht="41.25" customHeight="1">
      <c r="A1155" s="42">
        <v>1080</v>
      </c>
      <c r="B1155" s="95" t="s">
        <v>1050</v>
      </c>
      <c r="C1155" s="56" t="s">
        <v>35</v>
      </c>
      <c r="D1155" s="108">
        <v>155000</v>
      </c>
    </row>
    <row r="1156" spans="1:4" s="16" customFormat="1" ht="39" customHeight="1">
      <c r="A1156" s="42">
        <v>1081</v>
      </c>
      <c r="B1156" s="96" t="s">
        <v>1051</v>
      </c>
      <c r="C1156" s="56" t="s">
        <v>35</v>
      </c>
      <c r="D1156" s="108">
        <v>117000</v>
      </c>
    </row>
    <row r="1157" spans="1:4" s="16" customFormat="1" ht="39" customHeight="1">
      <c r="A1157" s="42">
        <v>1082</v>
      </c>
      <c r="B1157" s="96" t="s">
        <v>1052</v>
      </c>
      <c r="C1157" s="56" t="s">
        <v>35</v>
      </c>
      <c r="D1157" s="108">
        <v>153000</v>
      </c>
    </row>
    <row r="1158" spans="1:4" s="16" customFormat="1" ht="39" customHeight="1">
      <c r="A1158" s="42">
        <v>1083</v>
      </c>
      <c r="B1158" s="96" t="s">
        <v>1053</v>
      </c>
      <c r="C1158" s="56" t="s">
        <v>35</v>
      </c>
      <c r="D1158" s="108">
        <v>145000</v>
      </c>
    </row>
    <row r="1159" spans="1:4" s="16" customFormat="1" ht="56.25" customHeight="1">
      <c r="A1159" s="42">
        <v>1084</v>
      </c>
      <c r="B1159" s="96" t="s">
        <v>1054</v>
      </c>
      <c r="C1159" s="56" t="s">
        <v>35</v>
      </c>
      <c r="D1159" s="108">
        <v>145000</v>
      </c>
    </row>
    <row r="1160" spans="1:4" s="5" customFormat="1" ht="40.5" customHeight="1">
      <c r="A1160" s="42">
        <v>1085</v>
      </c>
      <c r="B1160" s="97" t="s">
        <v>1055</v>
      </c>
      <c r="C1160" s="56" t="s">
        <v>35</v>
      </c>
      <c r="D1160" s="108">
        <v>102000</v>
      </c>
    </row>
    <row r="1161" spans="1:4" s="16" customFormat="1" ht="33.75" customHeight="1">
      <c r="A1161" s="42">
        <v>1086</v>
      </c>
      <c r="B1161" s="98" t="s">
        <v>1056</v>
      </c>
      <c r="C1161" s="56" t="s">
        <v>35</v>
      </c>
      <c r="D1161" s="108">
        <v>86000</v>
      </c>
    </row>
    <row r="1162" spans="1:4" s="16" customFormat="1" ht="44.25" customHeight="1">
      <c r="A1162" s="42">
        <v>1087</v>
      </c>
      <c r="B1162" s="99" t="s">
        <v>1057</v>
      </c>
      <c r="C1162" s="56" t="s">
        <v>35</v>
      </c>
      <c r="D1162" s="108">
        <v>88000</v>
      </c>
    </row>
    <row r="1163" spans="1:4" s="16" customFormat="1" ht="39.75" customHeight="1">
      <c r="A1163" s="42">
        <v>1088</v>
      </c>
      <c r="B1163" s="98" t="s">
        <v>1058</v>
      </c>
      <c r="C1163" s="56" t="s">
        <v>35</v>
      </c>
      <c r="D1163" s="108">
        <v>153000</v>
      </c>
    </row>
    <row r="1164" spans="1:4" s="16" customFormat="1" ht="41.25" customHeight="1">
      <c r="A1164" s="42">
        <v>1089</v>
      </c>
      <c r="B1164" s="98" t="s">
        <v>1059</v>
      </c>
      <c r="C1164" s="56" t="s">
        <v>35</v>
      </c>
      <c r="D1164" s="108">
        <v>125000</v>
      </c>
    </row>
    <row r="1165" spans="1:4" s="16" customFormat="1" ht="35.25" customHeight="1">
      <c r="A1165" s="42">
        <v>1090</v>
      </c>
      <c r="B1165" s="98" t="s">
        <v>1060</v>
      </c>
      <c r="C1165" s="56" t="s">
        <v>35</v>
      </c>
      <c r="D1165" s="108">
        <v>145000</v>
      </c>
    </row>
    <row r="1166" spans="1:4" s="16" customFormat="1" ht="27.75" customHeight="1">
      <c r="A1166" s="42">
        <v>1091</v>
      </c>
      <c r="B1166" s="100" t="s">
        <v>1061</v>
      </c>
      <c r="C1166" s="56" t="s">
        <v>35</v>
      </c>
      <c r="D1166" s="109">
        <v>128000</v>
      </c>
    </row>
    <row r="1167" spans="1:4" s="16" customFormat="1" ht="40.5" customHeight="1">
      <c r="A1167" s="42">
        <v>1092</v>
      </c>
      <c r="B1167" s="100" t="s">
        <v>1062</v>
      </c>
      <c r="C1167" s="56" t="s">
        <v>35</v>
      </c>
      <c r="D1167" s="109">
        <v>155000</v>
      </c>
    </row>
    <row r="1168" spans="1:4" s="16" customFormat="1" ht="27" customHeight="1">
      <c r="A1168" s="271" t="s">
        <v>897</v>
      </c>
      <c r="B1168" s="272"/>
      <c r="C1168" s="272"/>
      <c r="D1168" s="273"/>
    </row>
    <row r="1169" spans="1:4" s="16" customFormat="1" ht="27" customHeight="1">
      <c r="A1169" s="42">
        <v>1093</v>
      </c>
      <c r="B1169" s="27" t="s">
        <v>384</v>
      </c>
      <c r="C1169" s="10" t="s">
        <v>35</v>
      </c>
      <c r="D1169" s="41">
        <v>75000</v>
      </c>
    </row>
    <row r="1170" spans="1:4" s="16" customFormat="1" ht="39" customHeight="1">
      <c r="A1170" s="42">
        <v>1094</v>
      </c>
      <c r="B1170" s="27" t="s">
        <v>67</v>
      </c>
      <c r="C1170" s="10" t="s">
        <v>35</v>
      </c>
      <c r="D1170" s="41">
        <v>5500</v>
      </c>
    </row>
    <row r="1171" spans="1:4" s="16" customFormat="1" ht="24.75" customHeight="1">
      <c r="A1171" s="42">
        <v>1095</v>
      </c>
      <c r="B1171" s="27" t="s">
        <v>385</v>
      </c>
      <c r="C1171" s="10" t="s">
        <v>40</v>
      </c>
      <c r="D1171" s="41">
        <v>3900</v>
      </c>
    </row>
    <row r="1172" spans="1:4" s="16" customFormat="1" ht="27" customHeight="1">
      <c r="A1172" s="42">
        <v>1096</v>
      </c>
      <c r="B1172" s="27" t="s">
        <v>68</v>
      </c>
      <c r="C1172" s="10" t="s">
        <v>40</v>
      </c>
      <c r="D1172" s="41">
        <v>3800</v>
      </c>
    </row>
    <row r="1173" spans="1:4" s="16" customFormat="1" ht="39.75" customHeight="1">
      <c r="A1173" s="42">
        <v>1097</v>
      </c>
      <c r="B1173" s="27" t="s">
        <v>386</v>
      </c>
      <c r="C1173" s="10" t="s">
        <v>40</v>
      </c>
      <c r="D1173" s="41">
        <v>2300</v>
      </c>
    </row>
    <row r="1174" spans="1:4" s="16" customFormat="1" ht="37.5" customHeight="1">
      <c r="A1174" s="42">
        <v>1098</v>
      </c>
      <c r="B1174" s="27" t="s">
        <v>69</v>
      </c>
      <c r="C1174" s="10" t="s">
        <v>40</v>
      </c>
      <c r="D1174" s="41">
        <v>1200</v>
      </c>
    </row>
    <row r="1175" spans="1:4" s="16" customFormat="1" ht="45.75" customHeight="1">
      <c r="A1175" s="42">
        <v>1099</v>
      </c>
      <c r="B1175" s="27" t="s">
        <v>70</v>
      </c>
      <c r="C1175" s="10" t="s">
        <v>40</v>
      </c>
      <c r="D1175" s="41">
        <v>1200</v>
      </c>
    </row>
    <row r="1176" spans="1:4" s="16" customFormat="1" ht="30.75" customHeight="1">
      <c r="A1176" s="42">
        <v>1100</v>
      </c>
      <c r="B1176" s="27" t="s">
        <v>71</v>
      </c>
      <c r="C1176" s="10" t="s">
        <v>40</v>
      </c>
      <c r="D1176" s="41">
        <v>1200</v>
      </c>
    </row>
    <row r="1177" spans="1:4" s="16" customFormat="1" ht="25.5" customHeight="1">
      <c r="A1177" s="42">
        <v>1101</v>
      </c>
      <c r="B1177" s="39" t="s">
        <v>353</v>
      </c>
      <c r="C1177" s="54" t="s">
        <v>35</v>
      </c>
      <c r="D1177" s="55">
        <v>21200</v>
      </c>
    </row>
    <row r="1178" spans="1:4" s="16" customFormat="1" ht="33.75" customHeight="1">
      <c r="A1178" s="42">
        <v>1102</v>
      </c>
      <c r="B1178" s="27" t="s">
        <v>72</v>
      </c>
      <c r="C1178" s="10" t="s">
        <v>20</v>
      </c>
      <c r="D1178" s="41">
        <v>2700</v>
      </c>
    </row>
    <row r="1179" spans="1:4" s="33" customFormat="1" ht="41.25" customHeight="1">
      <c r="A1179" s="42">
        <v>1103</v>
      </c>
      <c r="B1179" s="27" t="s">
        <v>387</v>
      </c>
      <c r="C1179" s="10" t="s">
        <v>20</v>
      </c>
      <c r="D1179" s="41">
        <v>4000</v>
      </c>
    </row>
    <row r="1180" spans="1:4" s="35" customFormat="1" ht="45" customHeight="1">
      <c r="A1180" s="42">
        <v>1104</v>
      </c>
      <c r="B1180" s="27" t="s">
        <v>388</v>
      </c>
      <c r="C1180" s="10" t="s">
        <v>35</v>
      </c>
      <c r="D1180" s="41">
        <v>30000</v>
      </c>
    </row>
    <row r="1181" spans="1:4" s="35" customFormat="1" ht="45" customHeight="1">
      <c r="A1181" s="42">
        <v>1105</v>
      </c>
      <c r="B1181" s="27" t="s">
        <v>73</v>
      </c>
      <c r="C1181" s="10" t="s">
        <v>35</v>
      </c>
      <c r="D1181" s="41">
        <v>10000</v>
      </c>
    </row>
    <row r="1182" spans="1:4" s="35" customFormat="1" ht="40.5" customHeight="1">
      <c r="A1182" s="42">
        <v>1106</v>
      </c>
      <c r="B1182" s="27" t="s">
        <v>389</v>
      </c>
      <c r="C1182" s="10" t="s">
        <v>35</v>
      </c>
      <c r="D1182" s="41">
        <v>23600</v>
      </c>
    </row>
    <row r="1183" spans="1:4" s="35" customFormat="1" ht="27.75" customHeight="1">
      <c r="A1183" s="42">
        <v>1107</v>
      </c>
      <c r="B1183" s="27" t="s">
        <v>390</v>
      </c>
      <c r="C1183" s="10" t="s">
        <v>35</v>
      </c>
      <c r="D1183" s="41">
        <v>57500</v>
      </c>
    </row>
    <row r="1184" spans="1:4" s="35" customFormat="1" ht="31.5" customHeight="1">
      <c r="A1184" s="42">
        <v>1108</v>
      </c>
      <c r="B1184" s="27" t="s">
        <v>391</v>
      </c>
      <c r="C1184" s="10" t="s">
        <v>35</v>
      </c>
      <c r="D1184" s="41">
        <v>10000</v>
      </c>
    </row>
    <row r="1185" spans="1:4" s="35" customFormat="1" ht="27" customHeight="1">
      <c r="A1185" s="42">
        <v>1109</v>
      </c>
      <c r="B1185" s="27" t="s">
        <v>392</v>
      </c>
      <c r="C1185" s="10" t="s">
        <v>35</v>
      </c>
      <c r="D1185" s="41">
        <v>7500</v>
      </c>
    </row>
    <row r="1186" spans="1:4" s="35" customFormat="1" ht="33.75" customHeight="1">
      <c r="A1186" s="42">
        <v>1110</v>
      </c>
      <c r="B1186" s="27" t="s">
        <v>393</v>
      </c>
      <c r="C1186" s="10" t="s">
        <v>35</v>
      </c>
      <c r="D1186" s="41">
        <v>65000</v>
      </c>
    </row>
    <row r="1187" spans="1:4" s="35" customFormat="1" ht="24" customHeight="1">
      <c r="A1187" s="42">
        <v>1111</v>
      </c>
      <c r="B1187" s="27" t="s">
        <v>75</v>
      </c>
      <c r="C1187" s="10" t="s">
        <v>146</v>
      </c>
      <c r="D1187" s="41">
        <v>6000</v>
      </c>
    </row>
    <row r="1188" spans="1:4" s="35" customFormat="1" ht="20.25" customHeight="1">
      <c r="A1188" s="42">
        <v>1112</v>
      </c>
      <c r="B1188" s="27" t="s">
        <v>394</v>
      </c>
      <c r="C1188" s="10" t="s">
        <v>35</v>
      </c>
      <c r="D1188" s="41">
        <v>70000</v>
      </c>
    </row>
    <row r="1189" spans="1:4" s="35" customFormat="1" ht="27" customHeight="1">
      <c r="A1189" s="42">
        <v>1113</v>
      </c>
      <c r="B1189" s="27" t="s">
        <v>395</v>
      </c>
      <c r="C1189" s="10" t="s">
        <v>35</v>
      </c>
      <c r="D1189" s="41">
        <v>53500</v>
      </c>
    </row>
    <row r="1190" spans="1:4" s="35" customFormat="1" ht="32.25" customHeight="1">
      <c r="A1190" s="42">
        <v>1114</v>
      </c>
      <c r="B1190" s="27" t="s">
        <v>396</v>
      </c>
      <c r="C1190" s="10" t="s">
        <v>35</v>
      </c>
      <c r="D1190" s="41">
        <v>100000</v>
      </c>
    </row>
    <row r="1191" spans="1:4" s="35" customFormat="1" ht="43.5" customHeight="1">
      <c r="A1191" s="42">
        <v>1115</v>
      </c>
      <c r="B1191" s="27" t="s">
        <v>397</v>
      </c>
      <c r="C1191" s="10" t="s">
        <v>35</v>
      </c>
      <c r="D1191" s="41">
        <v>180000</v>
      </c>
    </row>
    <row r="1192" spans="1:4" s="35" customFormat="1" ht="43.5" customHeight="1">
      <c r="A1192" s="42">
        <v>1116</v>
      </c>
      <c r="B1192" s="39" t="s">
        <v>398</v>
      </c>
      <c r="C1192" s="54" t="s">
        <v>35</v>
      </c>
      <c r="D1192" s="55">
        <v>64099.75691832558</v>
      </c>
    </row>
    <row r="1193" spans="1:4" s="35" customFormat="1" ht="81" customHeight="1">
      <c r="A1193" s="42">
        <v>1117</v>
      </c>
      <c r="B1193" s="27" t="s">
        <v>399</v>
      </c>
      <c r="C1193" s="10" t="s">
        <v>35</v>
      </c>
      <c r="D1193" s="41">
        <v>70000</v>
      </c>
    </row>
    <row r="1194" spans="1:4" s="35" customFormat="1" ht="27" customHeight="1">
      <c r="A1194" s="42">
        <v>1118</v>
      </c>
      <c r="B1194" s="27" t="s">
        <v>400</v>
      </c>
      <c r="C1194" s="10" t="s">
        <v>35</v>
      </c>
      <c r="D1194" s="41">
        <v>25000</v>
      </c>
    </row>
    <row r="1195" spans="1:4" s="35" customFormat="1" ht="67.5" customHeight="1">
      <c r="A1195" s="42">
        <v>1119</v>
      </c>
      <c r="B1195" s="27" t="s">
        <v>401</v>
      </c>
      <c r="C1195" s="10" t="s">
        <v>20</v>
      </c>
      <c r="D1195" s="41">
        <v>3500</v>
      </c>
    </row>
    <row r="1196" spans="1:4" s="35" customFormat="1" ht="69" customHeight="1">
      <c r="A1196" s="42">
        <v>1120</v>
      </c>
      <c r="B1196" s="27" t="s">
        <v>402</v>
      </c>
      <c r="C1196" s="10" t="s">
        <v>20</v>
      </c>
      <c r="D1196" s="41">
        <v>3799.8747392358796</v>
      </c>
    </row>
    <row r="1197" spans="1:4" s="35" customFormat="1" ht="35.25" customHeight="1">
      <c r="A1197" s="42">
        <v>1121</v>
      </c>
      <c r="B1197" s="27" t="s">
        <v>76</v>
      </c>
      <c r="C1197" s="10" t="s">
        <v>35</v>
      </c>
      <c r="D1197" s="41">
        <v>7000</v>
      </c>
    </row>
    <row r="1198" spans="1:4" s="35" customFormat="1" ht="34.5" customHeight="1">
      <c r="A1198" s="42">
        <v>1122</v>
      </c>
      <c r="B1198" s="27" t="s">
        <v>403</v>
      </c>
      <c r="C1198" s="10" t="s">
        <v>35</v>
      </c>
      <c r="D1198" s="41">
        <v>75000</v>
      </c>
    </row>
    <row r="1199" spans="1:4" s="35" customFormat="1" ht="40.5" customHeight="1">
      <c r="A1199" s="42">
        <v>1123</v>
      </c>
      <c r="B1199" s="27" t="s">
        <v>404</v>
      </c>
      <c r="C1199" s="10" t="s">
        <v>35</v>
      </c>
      <c r="D1199" s="41">
        <v>70000</v>
      </c>
    </row>
    <row r="1200" spans="1:4" s="35" customFormat="1" ht="43.5" customHeight="1">
      <c r="A1200" s="42">
        <v>1124</v>
      </c>
      <c r="B1200" s="27" t="s">
        <v>405</v>
      </c>
      <c r="C1200" s="10" t="s">
        <v>20</v>
      </c>
      <c r="D1200" s="41">
        <v>2300</v>
      </c>
    </row>
    <row r="1201" spans="1:4" s="35" customFormat="1" ht="34.5" customHeight="1">
      <c r="A1201" s="42">
        <v>1125</v>
      </c>
      <c r="B1201" s="27" t="s">
        <v>406</v>
      </c>
      <c r="C1201" s="10" t="s">
        <v>35</v>
      </c>
      <c r="D1201" s="41">
        <v>7900.022073302325</v>
      </c>
    </row>
    <row r="1202" spans="1:4" s="35" customFormat="1" ht="27" customHeight="1">
      <c r="A1202" s="42">
        <v>1126</v>
      </c>
      <c r="B1202" s="27" t="s">
        <v>407</v>
      </c>
      <c r="C1202" s="10" t="s">
        <v>20</v>
      </c>
      <c r="D1202" s="41">
        <v>4700</v>
      </c>
    </row>
    <row r="1203" spans="1:4" s="35" customFormat="1" ht="27" customHeight="1">
      <c r="A1203" s="42">
        <v>1127</v>
      </c>
      <c r="B1203" s="27" t="s">
        <v>408</v>
      </c>
      <c r="C1203" s="10" t="s">
        <v>35</v>
      </c>
      <c r="D1203" s="41">
        <v>67500</v>
      </c>
    </row>
    <row r="1204" spans="1:4" s="35" customFormat="1" ht="27.75" customHeight="1">
      <c r="A1204" s="42">
        <v>1128</v>
      </c>
      <c r="B1204" s="27" t="s">
        <v>77</v>
      </c>
      <c r="C1204" s="10" t="s">
        <v>35</v>
      </c>
      <c r="D1204" s="41">
        <v>10800</v>
      </c>
    </row>
    <row r="1205" spans="1:4" s="35" customFormat="1" ht="42.75" customHeight="1">
      <c r="A1205" s="42">
        <v>1129</v>
      </c>
      <c r="B1205" s="27" t="s">
        <v>409</v>
      </c>
      <c r="C1205" s="10" t="s">
        <v>35</v>
      </c>
      <c r="D1205" s="41">
        <v>15000</v>
      </c>
    </row>
    <row r="1206" spans="1:4" s="35" customFormat="1" ht="48.75" customHeight="1">
      <c r="A1206" s="42">
        <v>1130</v>
      </c>
      <c r="B1206" s="27" t="s">
        <v>410</v>
      </c>
      <c r="C1206" s="10" t="s">
        <v>20</v>
      </c>
      <c r="D1206" s="41">
        <v>8600</v>
      </c>
    </row>
    <row r="1207" spans="1:4" s="35" customFormat="1" ht="36.75" customHeight="1">
      <c r="A1207" s="42">
        <v>1131</v>
      </c>
      <c r="B1207" s="27" t="s">
        <v>78</v>
      </c>
      <c r="C1207" s="10" t="s">
        <v>20</v>
      </c>
      <c r="D1207" s="41">
        <v>3500</v>
      </c>
    </row>
    <row r="1208" spans="1:4" s="35" customFormat="1" ht="31.5" customHeight="1">
      <c r="A1208" s="42">
        <v>1132</v>
      </c>
      <c r="B1208" s="27" t="s">
        <v>79</v>
      </c>
      <c r="C1208" s="10" t="s">
        <v>20</v>
      </c>
      <c r="D1208" s="41">
        <v>2500</v>
      </c>
    </row>
    <row r="1209" spans="1:4" s="35" customFormat="1" ht="24.75" customHeight="1">
      <c r="A1209" s="42">
        <v>1133</v>
      </c>
      <c r="B1209" s="27" t="s">
        <v>411</v>
      </c>
      <c r="C1209" s="10" t="s">
        <v>20</v>
      </c>
      <c r="D1209" s="41">
        <v>1500</v>
      </c>
    </row>
    <row r="1210" spans="1:4" s="35" customFormat="1" ht="36.75" customHeight="1">
      <c r="A1210" s="42">
        <v>1134</v>
      </c>
      <c r="B1210" s="39" t="s">
        <v>412</v>
      </c>
      <c r="C1210" s="10" t="s">
        <v>35</v>
      </c>
      <c r="D1210" s="41">
        <v>48749.95659153489</v>
      </c>
    </row>
    <row r="1211" spans="1:4" s="35" customFormat="1" ht="37.5" customHeight="1">
      <c r="A1211" s="42">
        <v>1135</v>
      </c>
      <c r="B1211" s="27" t="s">
        <v>80</v>
      </c>
      <c r="C1211" s="10" t="s">
        <v>40</v>
      </c>
      <c r="D1211" s="41">
        <v>2300</v>
      </c>
    </row>
    <row r="1212" spans="1:4" s="35" customFormat="1" ht="44.25" customHeight="1">
      <c r="A1212" s="42">
        <v>1136</v>
      </c>
      <c r="B1212" s="27" t="s">
        <v>413</v>
      </c>
      <c r="C1212" s="10" t="s">
        <v>35</v>
      </c>
      <c r="D1212" s="41">
        <v>25000</v>
      </c>
    </row>
    <row r="1213" spans="1:4" s="35" customFormat="1" ht="22.5" customHeight="1">
      <c r="A1213" s="42">
        <v>1137</v>
      </c>
      <c r="B1213" s="27" t="s">
        <v>414</v>
      </c>
      <c r="C1213" s="10" t="s">
        <v>35</v>
      </c>
      <c r="D1213" s="41">
        <v>55300</v>
      </c>
    </row>
    <row r="1214" spans="1:4" s="35" customFormat="1" ht="28.5" customHeight="1">
      <c r="A1214" s="42">
        <v>1138</v>
      </c>
      <c r="B1214" s="27" t="s">
        <v>415</v>
      </c>
      <c r="C1214" s="10" t="s">
        <v>35</v>
      </c>
      <c r="D1214" s="41">
        <v>58000</v>
      </c>
    </row>
    <row r="1215" spans="1:4" s="35" customFormat="1" ht="27.75" customHeight="1">
      <c r="A1215" s="42">
        <v>1139</v>
      </c>
      <c r="B1215" s="27" t="s">
        <v>416</v>
      </c>
      <c r="C1215" s="10" t="s">
        <v>35</v>
      </c>
      <c r="D1215" s="41">
        <v>60000</v>
      </c>
    </row>
    <row r="1216" spans="1:4" s="35" customFormat="1" ht="43.5" customHeight="1">
      <c r="A1216" s="42">
        <v>1140</v>
      </c>
      <c r="B1216" s="27" t="s">
        <v>417</v>
      </c>
      <c r="C1216" s="10" t="s">
        <v>35</v>
      </c>
      <c r="D1216" s="41">
        <v>75000</v>
      </c>
    </row>
    <row r="1217" spans="1:4" s="35" customFormat="1" ht="37.5" customHeight="1">
      <c r="A1217" s="42">
        <v>1141</v>
      </c>
      <c r="B1217" s="27" t="s">
        <v>418</v>
      </c>
      <c r="C1217" s="10" t="s">
        <v>35</v>
      </c>
      <c r="D1217" s="41">
        <v>79500</v>
      </c>
    </row>
    <row r="1218" spans="1:4" s="16" customFormat="1" ht="39" customHeight="1">
      <c r="A1218" s="42">
        <v>1142</v>
      </c>
      <c r="B1218" s="27" t="s">
        <v>419</v>
      </c>
      <c r="C1218" s="10" t="s">
        <v>35</v>
      </c>
      <c r="D1218" s="41">
        <v>84000</v>
      </c>
    </row>
    <row r="1219" spans="1:4" s="32" customFormat="1" ht="27" customHeight="1">
      <c r="A1219" s="259" t="s">
        <v>904</v>
      </c>
      <c r="B1219" s="260"/>
      <c r="C1219" s="260"/>
      <c r="D1219" s="261"/>
    </row>
    <row r="1220" spans="1:4" s="32" customFormat="1" ht="45.75" customHeight="1">
      <c r="A1220" s="42">
        <v>1143</v>
      </c>
      <c r="B1220" s="8" t="s">
        <v>780</v>
      </c>
      <c r="C1220" s="19" t="s">
        <v>35</v>
      </c>
      <c r="D1220" s="41">
        <v>40500</v>
      </c>
    </row>
    <row r="1221" spans="1:4" s="16" customFormat="1" ht="39.75" customHeight="1">
      <c r="A1221" s="42">
        <v>1144</v>
      </c>
      <c r="B1221" s="8" t="s">
        <v>420</v>
      </c>
      <c r="C1221" s="19" t="s">
        <v>146</v>
      </c>
      <c r="D1221" s="41">
        <v>6300</v>
      </c>
    </row>
    <row r="1222" spans="1:4" s="16" customFormat="1" ht="39.75" customHeight="1">
      <c r="A1222" s="42">
        <v>1145</v>
      </c>
      <c r="B1222" s="8" t="s">
        <v>421</v>
      </c>
      <c r="C1222" s="19" t="s">
        <v>146</v>
      </c>
      <c r="D1222" s="41">
        <v>6100</v>
      </c>
    </row>
    <row r="1223" spans="1:4" s="16" customFormat="1" ht="43.5" customHeight="1">
      <c r="A1223" s="42">
        <v>1146</v>
      </c>
      <c r="B1223" s="8" t="s">
        <v>422</v>
      </c>
      <c r="C1223" s="19" t="s">
        <v>146</v>
      </c>
      <c r="D1223" s="41">
        <v>4750</v>
      </c>
    </row>
    <row r="1224" spans="1:4" s="16" customFormat="1" ht="43.5" customHeight="1">
      <c r="A1224" s="42">
        <v>1147</v>
      </c>
      <c r="B1224" s="8" t="s">
        <v>423</v>
      </c>
      <c r="C1224" s="19" t="s">
        <v>146</v>
      </c>
      <c r="D1224" s="41">
        <v>9000</v>
      </c>
    </row>
    <row r="1225" spans="1:4" s="16" customFormat="1" ht="43.5" customHeight="1">
      <c r="A1225" s="42">
        <v>1148</v>
      </c>
      <c r="B1225" s="8" t="s">
        <v>424</v>
      </c>
      <c r="C1225" s="19" t="s">
        <v>35</v>
      </c>
      <c r="D1225" s="41">
        <v>20500</v>
      </c>
    </row>
    <row r="1226" spans="1:4" s="16" customFormat="1" ht="63.75" customHeight="1">
      <c r="A1226" s="42">
        <v>1149</v>
      </c>
      <c r="B1226" s="8" t="s">
        <v>425</v>
      </c>
      <c r="C1226" s="19" t="s">
        <v>35</v>
      </c>
      <c r="D1226" s="41">
        <v>272800</v>
      </c>
    </row>
    <row r="1227" spans="1:4" s="16" customFormat="1" ht="61.5" customHeight="1">
      <c r="A1227" s="42">
        <v>1150</v>
      </c>
      <c r="B1227" s="8" t="s">
        <v>426</v>
      </c>
      <c r="C1227" s="19" t="s">
        <v>35</v>
      </c>
      <c r="D1227" s="41">
        <v>185400</v>
      </c>
    </row>
    <row r="1228" spans="1:4" s="32" customFormat="1" ht="39" customHeight="1">
      <c r="A1228" s="42">
        <v>1151</v>
      </c>
      <c r="B1228" s="8" t="s">
        <v>427</v>
      </c>
      <c r="C1228" s="19" t="s">
        <v>35</v>
      </c>
      <c r="D1228" s="41">
        <v>595200</v>
      </c>
    </row>
    <row r="1229" spans="1:4" s="32" customFormat="1" ht="23.25" customHeight="1">
      <c r="A1229" s="265" t="s">
        <v>428</v>
      </c>
      <c r="B1229" s="266"/>
      <c r="C1229" s="266"/>
      <c r="D1229" s="267"/>
    </row>
    <row r="1230" spans="1:4" s="32" customFormat="1" ht="47.25" customHeight="1">
      <c r="A1230" s="40">
        <v>1152</v>
      </c>
      <c r="B1230" s="77" t="s">
        <v>1003</v>
      </c>
      <c r="C1230" s="9" t="s">
        <v>35</v>
      </c>
      <c r="D1230" s="41">
        <v>1917500</v>
      </c>
    </row>
    <row r="1231" spans="1:4" s="32" customFormat="1" ht="45.75" customHeight="1">
      <c r="A1231" s="40">
        <v>1153</v>
      </c>
      <c r="B1231" s="77" t="s">
        <v>1004</v>
      </c>
      <c r="C1231" s="9" t="s">
        <v>35</v>
      </c>
      <c r="D1231" s="41">
        <v>1992500</v>
      </c>
    </row>
    <row r="1232" spans="1:4" s="32" customFormat="1" ht="45.75" customHeight="1">
      <c r="A1232" s="40">
        <v>1154</v>
      </c>
      <c r="B1232" s="77" t="s">
        <v>1005</v>
      </c>
      <c r="C1232" s="9" t="s">
        <v>35</v>
      </c>
      <c r="D1232" s="41">
        <v>1900000</v>
      </c>
    </row>
    <row r="1233" spans="1:4" s="32" customFormat="1" ht="66" customHeight="1">
      <c r="A1233" s="40">
        <v>1155</v>
      </c>
      <c r="B1233" s="77" t="s">
        <v>1006</v>
      </c>
      <c r="C1233" s="9" t="s">
        <v>35</v>
      </c>
      <c r="D1233" s="41">
        <v>2182000</v>
      </c>
    </row>
    <row r="1234" spans="1:4" s="32" customFormat="1" ht="35.25" customHeight="1">
      <c r="A1234" s="40">
        <v>1156</v>
      </c>
      <c r="B1234" s="77" t="s">
        <v>1007</v>
      </c>
      <c r="C1234" s="9" t="s">
        <v>35</v>
      </c>
      <c r="D1234" s="41">
        <v>1917000</v>
      </c>
    </row>
    <row r="1235" spans="1:4" s="32" customFormat="1" ht="43.5" customHeight="1">
      <c r="A1235" s="40">
        <v>1157</v>
      </c>
      <c r="B1235" s="77" t="s">
        <v>1008</v>
      </c>
      <c r="C1235" s="9" t="s">
        <v>35</v>
      </c>
      <c r="D1235" s="41">
        <v>1910000</v>
      </c>
    </row>
    <row r="1236" spans="1:4" s="16" customFormat="1" ht="21" customHeight="1">
      <c r="A1236" s="40">
        <v>1158</v>
      </c>
      <c r="B1236" s="77" t="s">
        <v>1009</v>
      </c>
      <c r="C1236" s="19" t="s">
        <v>35</v>
      </c>
      <c r="D1236" s="41">
        <v>2055000</v>
      </c>
    </row>
    <row r="1237" spans="1:4" s="16" customFormat="1" ht="48" customHeight="1">
      <c r="A1237" s="40">
        <v>1159</v>
      </c>
      <c r="B1237" s="77" t="s">
        <v>1010</v>
      </c>
      <c r="C1237" s="19" t="s">
        <v>35</v>
      </c>
      <c r="D1237" s="41">
        <v>1905000</v>
      </c>
    </row>
    <row r="1238" spans="1:4" s="16" customFormat="1" ht="43.5" customHeight="1">
      <c r="A1238" s="40">
        <v>1160</v>
      </c>
      <c r="B1238" s="77" t="s">
        <v>1011</v>
      </c>
      <c r="C1238" s="19" t="s">
        <v>35</v>
      </c>
      <c r="D1238" s="41">
        <v>1800000</v>
      </c>
    </row>
    <row r="1239" spans="1:4" s="16" customFormat="1" ht="44.25" customHeight="1">
      <c r="A1239" s="40">
        <v>1161</v>
      </c>
      <c r="B1239" s="77" t="s">
        <v>1012</v>
      </c>
      <c r="C1239" s="19" t="s">
        <v>35</v>
      </c>
      <c r="D1239" s="41">
        <v>1460000</v>
      </c>
    </row>
    <row r="1240" spans="1:4" s="16" customFormat="1" ht="62.25" customHeight="1">
      <c r="A1240" s="40">
        <v>1162</v>
      </c>
      <c r="B1240" s="78" t="s">
        <v>1019</v>
      </c>
      <c r="C1240" s="9" t="s">
        <v>35</v>
      </c>
      <c r="D1240" s="41">
        <v>1037500</v>
      </c>
    </row>
    <row r="1241" spans="1:4" s="16" customFormat="1" ht="38.25" customHeight="1">
      <c r="A1241" s="265" t="s">
        <v>947</v>
      </c>
      <c r="B1241" s="266"/>
      <c r="C1241" s="266"/>
      <c r="D1241" s="267"/>
    </row>
    <row r="1242" spans="1:4" s="16" customFormat="1" ht="45" customHeight="1">
      <c r="A1242" s="40">
        <v>1163</v>
      </c>
      <c r="B1242" s="8" t="s">
        <v>948</v>
      </c>
      <c r="C1242" s="9" t="s">
        <v>35</v>
      </c>
      <c r="D1242" s="41">
        <v>153400</v>
      </c>
    </row>
    <row r="1243" spans="1:4" s="16" customFormat="1" ht="36" customHeight="1">
      <c r="A1243" s="40">
        <v>1164</v>
      </c>
      <c r="B1243" s="8" t="s">
        <v>949</v>
      </c>
      <c r="C1243" s="9" t="s">
        <v>35</v>
      </c>
      <c r="D1243" s="41">
        <v>205000</v>
      </c>
    </row>
    <row r="1244" spans="1:4" s="16" customFormat="1" ht="36.75" customHeight="1">
      <c r="A1244" s="40">
        <v>1165</v>
      </c>
      <c r="B1244" s="8" t="s">
        <v>950</v>
      </c>
      <c r="C1244" s="9" t="s">
        <v>35</v>
      </c>
      <c r="D1244" s="41">
        <v>200000</v>
      </c>
    </row>
    <row r="1245" spans="1:4" s="16" customFormat="1" ht="41.25" customHeight="1">
      <c r="A1245" s="40">
        <v>1166</v>
      </c>
      <c r="B1245" s="8" t="s">
        <v>951</v>
      </c>
      <c r="C1245" s="9" t="s">
        <v>35</v>
      </c>
      <c r="D1245" s="41">
        <v>500000</v>
      </c>
    </row>
    <row r="1246" spans="1:4" s="16" customFormat="1" ht="29.25" customHeight="1">
      <c r="A1246" s="40">
        <v>1167</v>
      </c>
      <c r="B1246" s="8" t="s">
        <v>952</v>
      </c>
      <c r="C1246" s="9" t="s">
        <v>35</v>
      </c>
      <c r="D1246" s="41">
        <v>295000</v>
      </c>
    </row>
    <row r="1247" spans="1:4" s="16" customFormat="1" ht="33" customHeight="1">
      <c r="A1247" s="40">
        <v>1168</v>
      </c>
      <c r="B1247" s="8" t="s">
        <v>429</v>
      </c>
      <c r="C1247" s="9" t="s">
        <v>35</v>
      </c>
      <c r="D1247" s="41">
        <v>140000</v>
      </c>
    </row>
    <row r="1248" spans="1:4" s="16" customFormat="1" ht="46.5" customHeight="1">
      <c r="A1248" s="40">
        <v>1169</v>
      </c>
      <c r="B1248" s="8" t="s">
        <v>953</v>
      </c>
      <c r="C1248" s="9" t="s">
        <v>35</v>
      </c>
      <c r="D1248" s="41">
        <v>600000</v>
      </c>
    </row>
    <row r="1249" spans="1:4" s="16" customFormat="1" ht="60" customHeight="1">
      <c r="A1249" s="40">
        <v>1170</v>
      </c>
      <c r="B1249" s="8" t="s">
        <v>954</v>
      </c>
      <c r="C1249" s="9" t="s">
        <v>35</v>
      </c>
      <c r="D1249" s="41">
        <v>500000</v>
      </c>
    </row>
    <row r="1250" spans="1:4" s="16" customFormat="1" ht="60" customHeight="1">
      <c r="A1250" s="40">
        <v>1171</v>
      </c>
      <c r="B1250" s="8" t="s">
        <v>955</v>
      </c>
      <c r="C1250" s="9" t="s">
        <v>35</v>
      </c>
      <c r="D1250" s="41">
        <v>500000</v>
      </c>
    </row>
    <row r="1251" spans="1:4" s="16" customFormat="1" ht="60" customHeight="1">
      <c r="A1251" s="40">
        <v>1172</v>
      </c>
      <c r="B1251" s="8" t="s">
        <v>956</v>
      </c>
      <c r="C1251" s="9" t="s">
        <v>35</v>
      </c>
      <c r="D1251" s="41">
        <v>500000</v>
      </c>
    </row>
    <row r="1252" spans="1:4" s="16" customFormat="1" ht="60" customHeight="1">
      <c r="A1252" s="40">
        <v>1173</v>
      </c>
      <c r="B1252" s="8" t="s">
        <v>957</v>
      </c>
      <c r="C1252" s="9" t="s">
        <v>35</v>
      </c>
      <c r="D1252" s="41">
        <v>340800</v>
      </c>
    </row>
    <row r="1253" spans="1:4" s="16" customFormat="1" ht="60" customHeight="1">
      <c r="A1253" s="40">
        <v>1174</v>
      </c>
      <c r="B1253" s="8" t="s">
        <v>958</v>
      </c>
      <c r="C1253" s="9" t="s">
        <v>35</v>
      </c>
      <c r="D1253" s="41">
        <v>608500</v>
      </c>
    </row>
    <row r="1254" spans="1:4" s="16" customFormat="1" ht="60" customHeight="1">
      <c r="A1254" s="40">
        <v>1175</v>
      </c>
      <c r="B1254" s="8" t="s">
        <v>959</v>
      </c>
      <c r="C1254" s="9" t="s">
        <v>35</v>
      </c>
      <c r="D1254" s="41">
        <v>600000</v>
      </c>
    </row>
    <row r="1255" spans="1:4" s="16" customFormat="1" ht="37.5" customHeight="1">
      <c r="A1255" s="40">
        <v>1176</v>
      </c>
      <c r="B1255" s="8" t="s">
        <v>960</v>
      </c>
      <c r="C1255" s="9" t="s">
        <v>35</v>
      </c>
      <c r="D1255" s="41">
        <v>700000</v>
      </c>
    </row>
    <row r="1256" spans="1:4" s="16" customFormat="1" ht="41.25" customHeight="1">
      <c r="A1256" s="40">
        <v>1177</v>
      </c>
      <c r="B1256" s="8" t="s">
        <v>961</v>
      </c>
      <c r="C1256" s="9" t="s">
        <v>35</v>
      </c>
      <c r="D1256" s="41">
        <v>700000</v>
      </c>
    </row>
    <row r="1257" spans="1:4" s="16" customFormat="1" ht="43.5" customHeight="1">
      <c r="A1257" s="40">
        <v>1178</v>
      </c>
      <c r="B1257" s="8" t="s">
        <v>962</v>
      </c>
      <c r="C1257" s="9" t="s">
        <v>35</v>
      </c>
      <c r="D1257" s="41">
        <v>1500000</v>
      </c>
    </row>
    <row r="1258" spans="1:4" s="16" customFormat="1" ht="33.75" customHeight="1">
      <c r="A1258" s="40">
        <v>1179</v>
      </c>
      <c r="B1258" s="8" t="s">
        <v>139</v>
      </c>
      <c r="C1258" s="9" t="s">
        <v>40</v>
      </c>
      <c r="D1258" s="41">
        <v>1700</v>
      </c>
    </row>
    <row r="1259" spans="1:4" s="32" customFormat="1" ht="28.5" customHeight="1">
      <c r="A1259" s="40">
        <v>1180</v>
      </c>
      <c r="B1259" s="8" t="s">
        <v>430</v>
      </c>
      <c r="C1259" s="9" t="s">
        <v>40</v>
      </c>
      <c r="D1259" s="41">
        <v>1750</v>
      </c>
    </row>
    <row r="1260" spans="1:4" s="32" customFormat="1" ht="42" customHeight="1">
      <c r="A1260" s="40">
        <v>1181</v>
      </c>
      <c r="B1260" s="8" t="s">
        <v>141</v>
      </c>
      <c r="C1260" s="9" t="s">
        <v>40</v>
      </c>
      <c r="D1260" s="41">
        <v>1650</v>
      </c>
    </row>
    <row r="1261" spans="1:4" s="32" customFormat="1" ht="42" customHeight="1">
      <c r="A1261" s="40">
        <v>1182</v>
      </c>
      <c r="B1261" s="8" t="s">
        <v>106</v>
      </c>
      <c r="C1261" s="9" t="s">
        <v>40</v>
      </c>
      <c r="D1261" s="41">
        <v>1600</v>
      </c>
    </row>
    <row r="1262" spans="1:4" s="32" customFormat="1" ht="27" customHeight="1">
      <c r="A1262" s="40">
        <v>1183</v>
      </c>
      <c r="B1262" s="8" t="s">
        <v>421</v>
      </c>
      <c r="C1262" s="9" t="s">
        <v>146</v>
      </c>
      <c r="D1262" s="41">
        <v>6100</v>
      </c>
    </row>
    <row r="1263" spans="1:4" s="32" customFormat="1" ht="26.25" customHeight="1">
      <c r="A1263" s="40">
        <v>1184</v>
      </c>
      <c r="B1263" s="8" t="s">
        <v>431</v>
      </c>
      <c r="C1263" s="9" t="s">
        <v>146</v>
      </c>
      <c r="D1263" s="41">
        <v>4750</v>
      </c>
    </row>
    <row r="1264" spans="1:4" s="32" customFormat="1" ht="21" customHeight="1">
      <c r="A1264" s="268" t="s">
        <v>432</v>
      </c>
      <c r="B1264" s="269"/>
      <c r="C1264" s="269"/>
      <c r="D1264" s="270"/>
    </row>
    <row r="1265" spans="1:4" s="32" customFormat="1" ht="42" customHeight="1">
      <c r="A1265" s="42">
        <v>1185</v>
      </c>
      <c r="B1265" s="27" t="s">
        <v>433</v>
      </c>
      <c r="C1265" s="19" t="s">
        <v>35</v>
      </c>
      <c r="D1265" s="41">
        <v>897300</v>
      </c>
    </row>
    <row r="1266" spans="1:4" s="32" customFormat="1" ht="42" customHeight="1">
      <c r="A1266" s="42">
        <v>1186</v>
      </c>
      <c r="B1266" s="27" t="s">
        <v>434</v>
      </c>
      <c r="C1266" s="19" t="s">
        <v>35</v>
      </c>
      <c r="D1266" s="41">
        <v>1140600</v>
      </c>
    </row>
    <row r="1267" spans="1:4" s="32" customFormat="1" ht="42" customHeight="1">
      <c r="A1267" s="42">
        <v>1187</v>
      </c>
      <c r="B1267" s="27" t="s">
        <v>435</v>
      </c>
      <c r="C1267" s="19" t="s">
        <v>35</v>
      </c>
      <c r="D1267" s="41">
        <v>848900</v>
      </c>
    </row>
    <row r="1268" spans="1:4" s="32" customFormat="1" ht="42" customHeight="1">
      <c r="A1268" s="42">
        <v>1188</v>
      </c>
      <c r="B1268" s="27" t="s">
        <v>436</v>
      </c>
      <c r="C1268" s="19" t="s">
        <v>35</v>
      </c>
      <c r="D1268" s="41">
        <v>883200</v>
      </c>
    </row>
    <row r="1269" spans="1:4" s="32" customFormat="1" ht="42" customHeight="1">
      <c r="A1269" s="42">
        <v>1189</v>
      </c>
      <c r="B1269" s="27" t="s">
        <v>437</v>
      </c>
      <c r="C1269" s="19" t="s">
        <v>35</v>
      </c>
      <c r="D1269" s="41">
        <v>1187300</v>
      </c>
    </row>
    <row r="1270" spans="1:4" s="16" customFormat="1" ht="42" customHeight="1">
      <c r="A1270" s="42">
        <v>1190</v>
      </c>
      <c r="B1270" s="27" t="s">
        <v>484</v>
      </c>
      <c r="C1270" s="19" t="s">
        <v>35</v>
      </c>
      <c r="D1270" s="41">
        <v>2252000</v>
      </c>
    </row>
    <row r="1271" spans="1:4" s="16" customFormat="1" ht="36.75" customHeight="1">
      <c r="A1271" s="42">
        <v>1191</v>
      </c>
      <c r="B1271" s="27" t="s">
        <v>438</v>
      </c>
      <c r="C1271" s="19" t="s">
        <v>35</v>
      </c>
      <c r="D1271" s="41">
        <v>872300</v>
      </c>
    </row>
    <row r="1272" spans="1:4" s="16" customFormat="1" ht="39.75" customHeight="1">
      <c r="A1272" s="42">
        <v>1192</v>
      </c>
      <c r="B1272" s="27" t="s">
        <v>356</v>
      </c>
      <c r="C1272" s="9" t="s">
        <v>35</v>
      </c>
      <c r="D1272" s="41">
        <v>50000</v>
      </c>
    </row>
    <row r="1273" spans="1:4" s="16" customFormat="1" ht="45.75" customHeight="1">
      <c r="A1273" s="42">
        <v>1193</v>
      </c>
      <c r="B1273" s="27" t="s">
        <v>364</v>
      </c>
      <c r="C1273" s="9" t="s">
        <v>35</v>
      </c>
      <c r="D1273" s="41">
        <v>250000</v>
      </c>
    </row>
    <row r="1274" spans="1:4" s="16" customFormat="1" ht="45" customHeight="1">
      <c r="A1274" s="42">
        <v>1194</v>
      </c>
      <c r="B1274" s="27" t="s">
        <v>581</v>
      </c>
      <c r="C1274" s="9" t="s">
        <v>35</v>
      </c>
      <c r="D1274" s="41">
        <v>250000</v>
      </c>
    </row>
    <row r="1275" spans="1:4" s="16" customFormat="1" ht="26.25" customHeight="1">
      <c r="A1275" s="42">
        <v>1195</v>
      </c>
      <c r="B1275" s="27" t="s">
        <v>104</v>
      </c>
      <c r="C1275" s="9" t="s">
        <v>35</v>
      </c>
      <c r="D1275" s="41">
        <v>50000</v>
      </c>
    </row>
    <row r="1276" spans="1:4" s="16" customFormat="1" ht="26.25" customHeight="1">
      <c r="A1276" s="42">
        <v>1196</v>
      </c>
      <c r="B1276" s="27" t="s">
        <v>376</v>
      </c>
      <c r="C1276" s="9" t="s">
        <v>35</v>
      </c>
      <c r="D1276" s="41">
        <v>160000</v>
      </c>
    </row>
    <row r="1277" spans="1:4" s="16" customFormat="1" ht="26.25" customHeight="1">
      <c r="A1277" s="42">
        <v>1197</v>
      </c>
      <c r="B1277" s="27" t="s">
        <v>377</v>
      </c>
      <c r="C1277" s="9" t="s">
        <v>35</v>
      </c>
      <c r="D1277" s="41">
        <v>200000</v>
      </c>
    </row>
    <row r="1278" spans="1:4" s="16" customFormat="1" ht="26.25" customHeight="1">
      <c r="A1278" s="259" t="s">
        <v>892</v>
      </c>
      <c r="B1278" s="260"/>
      <c r="C1278" s="260"/>
      <c r="D1278" s="261"/>
    </row>
    <row r="1279" spans="1:4" s="16" customFormat="1" ht="26.25" customHeight="1">
      <c r="A1279" s="42">
        <v>1198</v>
      </c>
      <c r="B1279" s="8" t="s">
        <v>439</v>
      </c>
      <c r="C1279" s="19" t="s">
        <v>35</v>
      </c>
      <c r="D1279" s="41">
        <v>9800</v>
      </c>
    </row>
    <row r="1280" spans="1:4" s="16" customFormat="1" ht="26.25" customHeight="1">
      <c r="A1280" s="42">
        <v>1199</v>
      </c>
      <c r="B1280" s="8" t="s">
        <v>629</v>
      </c>
      <c r="C1280" s="19" t="s">
        <v>35</v>
      </c>
      <c r="D1280" s="41">
        <v>20000</v>
      </c>
    </row>
    <row r="1281" spans="1:4" s="16" customFormat="1" ht="26.25" customHeight="1">
      <c r="A1281" s="42">
        <v>1200</v>
      </c>
      <c r="B1281" s="8" t="s">
        <v>125</v>
      </c>
      <c r="C1281" s="19" t="s">
        <v>35</v>
      </c>
      <c r="D1281" s="41">
        <v>6550</v>
      </c>
    </row>
    <row r="1282" spans="1:4" s="16" customFormat="1" ht="26.25" customHeight="1">
      <c r="A1282" s="42">
        <v>1181</v>
      </c>
      <c r="B1282" s="8" t="s">
        <v>440</v>
      </c>
      <c r="C1282" s="19" t="s">
        <v>35</v>
      </c>
      <c r="D1282" s="41">
        <v>28600</v>
      </c>
    </row>
    <row r="1283" spans="1:4" s="16" customFormat="1" ht="26.25" customHeight="1">
      <c r="A1283" s="42">
        <v>1182</v>
      </c>
      <c r="B1283" s="8" t="s">
        <v>441</v>
      </c>
      <c r="C1283" s="19" t="s">
        <v>35</v>
      </c>
      <c r="D1283" s="41">
        <v>20930</v>
      </c>
    </row>
    <row r="1284" spans="1:4" s="16" customFormat="1" ht="26.25" customHeight="1">
      <c r="A1284" s="42">
        <v>1183</v>
      </c>
      <c r="B1284" s="8" t="s">
        <v>442</v>
      </c>
      <c r="C1284" s="19" t="s">
        <v>35</v>
      </c>
      <c r="D1284" s="41">
        <v>22700</v>
      </c>
    </row>
    <row r="1285" spans="1:4" s="16" customFormat="1" ht="45.75" customHeight="1">
      <c r="A1285" s="42">
        <v>1184</v>
      </c>
      <c r="B1285" s="8" t="s">
        <v>443</v>
      </c>
      <c r="C1285" s="19" t="s">
        <v>35</v>
      </c>
      <c r="D1285" s="41">
        <v>15500</v>
      </c>
    </row>
    <row r="1286" spans="1:4" s="16" customFormat="1" ht="45.75" customHeight="1">
      <c r="A1286" s="42">
        <v>1185</v>
      </c>
      <c r="B1286" s="8" t="s">
        <v>444</v>
      </c>
      <c r="C1286" s="19" t="s">
        <v>35</v>
      </c>
      <c r="D1286" s="41">
        <v>26500</v>
      </c>
    </row>
    <row r="1287" spans="1:4" ht="37.5">
      <c r="A1287" s="42">
        <v>1186</v>
      </c>
      <c r="B1287" s="8" t="s">
        <v>370</v>
      </c>
      <c r="C1287" s="19" t="s">
        <v>35</v>
      </c>
      <c r="D1287" s="41">
        <v>37100</v>
      </c>
    </row>
    <row r="1288" spans="1:4" ht="18.75">
      <c r="A1288" s="42">
        <v>1187</v>
      </c>
      <c r="B1288" s="8" t="s">
        <v>445</v>
      </c>
      <c r="C1288" s="19" t="s">
        <v>35</v>
      </c>
      <c r="D1288" s="41">
        <v>42100</v>
      </c>
    </row>
    <row r="1289" spans="1:4" ht="18.75">
      <c r="A1289" s="42">
        <v>1188</v>
      </c>
      <c r="B1289" s="8" t="s">
        <v>446</v>
      </c>
      <c r="C1289" s="19" t="s">
        <v>35</v>
      </c>
      <c r="D1289" s="41">
        <v>29300</v>
      </c>
    </row>
    <row r="1290" spans="1:4" ht="18.75">
      <c r="A1290" s="42">
        <v>1189</v>
      </c>
      <c r="B1290" s="8" t="s">
        <v>447</v>
      </c>
      <c r="C1290" s="19" t="s">
        <v>35</v>
      </c>
      <c r="D1290" s="41">
        <v>23900</v>
      </c>
    </row>
    <row r="1291" spans="1:4" ht="37.5">
      <c r="A1291" s="42">
        <v>1190</v>
      </c>
      <c r="B1291" s="8" t="s">
        <v>448</v>
      </c>
      <c r="C1291" s="19" t="s">
        <v>35</v>
      </c>
      <c r="D1291" s="41">
        <v>18600</v>
      </c>
    </row>
    <row r="1292" spans="1:4" ht="27" customHeight="1">
      <c r="A1292" s="42">
        <v>1191</v>
      </c>
      <c r="B1292" s="8" t="s">
        <v>449</v>
      </c>
      <c r="C1292" s="19" t="s">
        <v>35</v>
      </c>
      <c r="D1292" s="41">
        <v>27900</v>
      </c>
    </row>
    <row r="1293" spans="1:4" ht="40.5" customHeight="1">
      <c r="A1293" s="42">
        <v>1192</v>
      </c>
      <c r="B1293" s="8" t="s">
        <v>450</v>
      </c>
      <c r="C1293" s="19" t="s">
        <v>35</v>
      </c>
      <c r="D1293" s="41">
        <v>38500</v>
      </c>
    </row>
    <row r="1294" spans="1:4" ht="24" customHeight="1">
      <c r="A1294" s="42">
        <v>1193</v>
      </c>
      <c r="B1294" s="8" t="s">
        <v>451</v>
      </c>
      <c r="C1294" s="19" t="s">
        <v>35</v>
      </c>
      <c r="D1294" s="41">
        <v>28400</v>
      </c>
    </row>
    <row r="1295" spans="1:4" ht="33" customHeight="1">
      <c r="A1295" s="42">
        <v>1194</v>
      </c>
      <c r="B1295" s="8" t="s">
        <v>452</v>
      </c>
      <c r="C1295" s="19" t="s">
        <v>35</v>
      </c>
      <c r="D1295" s="41">
        <v>29050</v>
      </c>
    </row>
    <row r="1296" spans="1:4" ht="44.25" customHeight="1">
      <c r="A1296" s="42">
        <v>1195</v>
      </c>
      <c r="B1296" s="8" t="s">
        <v>453</v>
      </c>
      <c r="C1296" s="19" t="s">
        <v>35</v>
      </c>
      <c r="D1296" s="41">
        <v>29760</v>
      </c>
    </row>
    <row r="1297" spans="1:4" ht="18.75">
      <c r="A1297" s="271" t="s">
        <v>898</v>
      </c>
      <c r="B1297" s="272"/>
      <c r="C1297" s="272"/>
      <c r="D1297" s="273"/>
    </row>
    <row r="1298" spans="1:4" ht="56.25">
      <c r="A1298" s="42">
        <v>1196</v>
      </c>
      <c r="B1298" s="8" t="s">
        <v>757</v>
      </c>
      <c r="C1298" s="34" t="s">
        <v>20</v>
      </c>
      <c r="D1298" s="41">
        <v>18000.38227473027</v>
      </c>
    </row>
    <row r="1299" spans="1:4" ht="42.75" customHeight="1">
      <c r="A1299" s="42">
        <v>1197</v>
      </c>
      <c r="B1299" s="27" t="s">
        <v>984</v>
      </c>
      <c r="C1299" s="34" t="s">
        <v>35</v>
      </c>
      <c r="D1299" s="41">
        <v>159999.80685247527</v>
      </c>
    </row>
    <row r="1300" spans="1:4" ht="48.75" customHeight="1">
      <c r="A1300" s="42">
        <v>1198</v>
      </c>
      <c r="B1300" s="27" t="s">
        <v>985</v>
      </c>
      <c r="C1300" s="34" t="s">
        <v>35</v>
      </c>
      <c r="D1300" s="41">
        <v>200000.23944761712</v>
      </c>
    </row>
    <row r="1301" spans="1:4" ht="63" customHeight="1">
      <c r="A1301" s="42">
        <v>1199</v>
      </c>
      <c r="B1301" s="8" t="s">
        <v>758</v>
      </c>
      <c r="C1301" s="34" t="s">
        <v>35</v>
      </c>
      <c r="D1301" s="41">
        <v>90000.27170926935</v>
      </c>
    </row>
    <row r="1302" spans="1:4" ht="59.25" customHeight="1">
      <c r="A1302" s="42">
        <v>1200</v>
      </c>
      <c r="B1302" s="8" t="s">
        <v>986</v>
      </c>
      <c r="C1302" s="34" t="s">
        <v>35</v>
      </c>
      <c r="D1302" s="41">
        <v>90000.27170926935</v>
      </c>
    </row>
    <row r="1303" spans="1:4" ht="37.5">
      <c r="A1303" s="42">
        <v>1201</v>
      </c>
      <c r="B1303" s="8" t="s">
        <v>987</v>
      </c>
      <c r="C1303" s="34" t="s">
        <v>35</v>
      </c>
      <c r="D1303" s="41">
        <v>100000.39653473996</v>
      </c>
    </row>
    <row r="1304" spans="1:4" ht="18.75">
      <c r="A1304" s="42">
        <v>1202</v>
      </c>
      <c r="B1304" s="8" t="s">
        <v>988</v>
      </c>
      <c r="C1304" s="34" t="s">
        <v>35</v>
      </c>
      <c r="D1304" s="41">
        <v>19999.853710903135</v>
      </c>
    </row>
    <row r="1305" spans="1:4" ht="18.75">
      <c r="A1305" s="42">
        <v>1203</v>
      </c>
      <c r="B1305" s="8" t="s">
        <v>989</v>
      </c>
      <c r="C1305" s="34" t="s">
        <v>35</v>
      </c>
      <c r="D1305" s="41">
        <v>200000.053466385</v>
      </c>
    </row>
    <row r="1306" spans="1:4" ht="18.75">
      <c r="A1306" s="42">
        <v>1204</v>
      </c>
      <c r="B1306" s="8" t="s">
        <v>759</v>
      </c>
      <c r="C1306" s="34" t="s">
        <v>35</v>
      </c>
      <c r="D1306" s="41">
        <v>248000.4532634799</v>
      </c>
    </row>
    <row r="1307" spans="1:4" ht="56.25">
      <c r="A1307" s="42">
        <v>1205</v>
      </c>
      <c r="B1307" s="8" t="s">
        <v>990</v>
      </c>
      <c r="C1307" s="34" t="s">
        <v>20</v>
      </c>
      <c r="D1307" s="41">
        <v>19999.527304178173</v>
      </c>
    </row>
    <row r="1308" spans="1:4" ht="37.5">
      <c r="A1308" s="42">
        <v>1206</v>
      </c>
      <c r="B1308" s="8" t="s">
        <v>991</v>
      </c>
      <c r="C1308" s="34" t="s">
        <v>20</v>
      </c>
      <c r="D1308" s="41">
        <v>40000.312657739945</v>
      </c>
    </row>
    <row r="1309" spans="1:4" ht="18.75">
      <c r="A1309" s="42">
        <v>1207</v>
      </c>
      <c r="B1309" s="8" t="s">
        <v>992</v>
      </c>
      <c r="C1309" s="34" t="s">
        <v>20</v>
      </c>
      <c r="D1309" s="41">
        <v>19999.93646915016</v>
      </c>
    </row>
    <row r="1310" spans="1:4" ht="30" customHeight="1">
      <c r="A1310" s="42">
        <v>1208</v>
      </c>
      <c r="B1310" s="8" t="s">
        <v>993</v>
      </c>
      <c r="C1310" s="34" t="s">
        <v>20</v>
      </c>
      <c r="D1310" s="41">
        <v>5999.746103425185</v>
      </c>
    </row>
    <row r="1311" spans="1:4" ht="18.75">
      <c r="A1311" s="42">
        <v>1209</v>
      </c>
      <c r="B1311" s="8" t="s">
        <v>760</v>
      </c>
      <c r="C1311" s="34" t="s">
        <v>35</v>
      </c>
      <c r="D1311" s="41">
        <v>150000.2099234799</v>
      </c>
    </row>
    <row r="1312" spans="1:4" ht="18.75">
      <c r="A1312" s="42">
        <v>1210</v>
      </c>
      <c r="B1312" s="8" t="s">
        <v>761</v>
      </c>
      <c r="C1312" s="34" t="s">
        <v>35</v>
      </c>
      <c r="D1312" s="41">
        <v>59999.62761432149</v>
      </c>
    </row>
    <row r="1313" spans="1:4" ht="18.75">
      <c r="A1313" s="42">
        <v>1211</v>
      </c>
      <c r="B1313" s="8" t="s">
        <v>762</v>
      </c>
      <c r="C1313" s="34" t="s">
        <v>35</v>
      </c>
      <c r="D1313" s="41">
        <v>70000.36615142107</v>
      </c>
    </row>
    <row r="1314" spans="1:4" ht="45.75" customHeight="1">
      <c r="A1314" s="42">
        <v>1212</v>
      </c>
      <c r="B1314" s="8" t="s">
        <v>763</v>
      </c>
      <c r="C1314" s="34" t="s">
        <v>35</v>
      </c>
      <c r="D1314" s="41">
        <v>70000.01879755873</v>
      </c>
    </row>
    <row r="1315" spans="1:4" ht="51.75" customHeight="1">
      <c r="A1315" s="42">
        <v>1213</v>
      </c>
      <c r="B1315" s="8" t="s">
        <v>764</v>
      </c>
      <c r="C1315" s="34" t="s">
        <v>35</v>
      </c>
      <c r="D1315" s="41">
        <v>79999.92740543655</v>
      </c>
    </row>
    <row r="1316" spans="1:4" ht="37.5">
      <c r="A1316" s="42">
        <v>1214</v>
      </c>
      <c r="B1316" s="8" t="s">
        <v>994</v>
      </c>
      <c r="C1316" s="10" t="s">
        <v>35</v>
      </c>
      <c r="D1316" s="41">
        <v>85000.31732267753</v>
      </c>
    </row>
    <row r="1317" spans="1:4" ht="37.5">
      <c r="A1317" s="42">
        <v>1215</v>
      </c>
      <c r="B1317" s="8" t="s">
        <v>765</v>
      </c>
      <c r="C1317" s="10" t="s">
        <v>35</v>
      </c>
      <c r="D1317" s="41">
        <v>200000.33945082975</v>
      </c>
    </row>
    <row r="1318" spans="1:4" ht="37.5">
      <c r="A1318" s="42">
        <v>1216</v>
      </c>
      <c r="B1318" s="8" t="s">
        <v>995</v>
      </c>
      <c r="C1318" s="10" t="s">
        <v>35</v>
      </c>
      <c r="D1318" s="41">
        <v>232013.43594162024</v>
      </c>
    </row>
    <row r="1319" spans="1:4" ht="56.25">
      <c r="A1319" s="42">
        <v>1217</v>
      </c>
      <c r="B1319" s="8" t="s">
        <v>996</v>
      </c>
      <c r="C1319" s="10" t="s">
        <v>20</v>
      </c>
      <c r="D1319" s="41">
        <v>232013.62194162025</v>
      </c>
    </row>
    <row r="1320" spans="1:4" ht="56.25">
      <c r="A1320" s="42">
        <v>1218</v>
      </c>
      <c r="B1320" s="8" t="s">
        <v>997</v>
      </c>
      <c r="C1320" s="10" t="s">
        <v>35</v>
      </c>
      <c r="D1320" s="41">
        <v>340002.897581163</v>
      </c>
    </row>
    <row r="1321" spans="1:4" ht="37.5">
      <c r="A1321" s="42">
        <v>1219</v>
      </c>
      <c r="B1321" s="8" t="s">
        <v>998</v>
      </c>
      <c r="C1321" s="10" t="s">
        <v>35</v>
      </c>
      <c r="D1321" s="41">
        <v>294999.697693669</v>
      </c>
    </row>
    <row r="1322" spans="1:4" ht="18.75">
      <c r="A1322" s="42">
        <v>1220</v>
      </c>
      <c r="B1322" s="8" t="s">
        <v>999</v>
      </c>
      <c r="C1322" s="10" t="s">
        <v>35</v>
      </c>
      <c r="D1322" s="41">
        <v>34999.74155199329</v>
      </c>
    </row>
    <row r="1323" spans="1:4" ht="18.75">
      <c r="A1323" s="42">
        <v>1221</v>
      </c>
      <c r="B1323" s="8" t="s">
        <v>752</v>
      </c>
      <c r="C1323" s="10" t="s">
        <v>35</v>
      </c>
      <c r="D1323" s="41">
        <v>70000.34195363495</v>
      </c>
    </row>
    <row r="1324" spans="1:4" ht="37.5">
      <c r="A1324" s="42">
        <v>1222</v>
      </c>
      <c r="B1324" s="8" t="s">
        <v>753</v>
      </c>
      <c r="C1324" s="10" t="s">
        <v>35</v>
      </c>
      <c r="D1324" s="41">
        <v>119999.85855773996</v>
      </c>
    </row>
    <row r="1325" spans="1:4" ht="18.75">
      <c r="A1325" s="42">
        <v>1223</v>
      </c>
      <c r="B1325" s="8" t="s">
        <v>1000</v>
      </c>
      <c r="C1325" s="10" t="s">
        <v>35</v>
      </c>
      <c r="D1325" s="41">
        <v>50000.29557794427</v>
      </c>
    </row>
    <row r="1326" spans="1:4" ht="18.75">
      <c r="A1326" s="42">
        <v>1224</v>
      </c>
      <c r="B1326" s="8" t="s">
        <v>754</v>
      </c>
      <c r="C1326" s="10" t="s">
        <v>35</v>
      </c>
      <c r="D1326" s="41">
        <v>139999.98212862492</v>
      </c>
    </row>
    <row r="1327" spans="1:4" ht="18.75">
      <c r="A1327" s="42">
        <v>1225</v>
      </c>
      <c r="B1327" s="8" t="s">
        <v>755</v>
      </c>
      <c r="C1327" s="10" t="s">
        <v>35</v>
      </c>
      <c r="D1327" s="41">
        <v>149999.9631877699</v>
      </c>
    </row>
    <row r="1328" spans="1:4" ht="18.75">
      <c r="A1328" s="42">
        <v>1226</v>
      </c>
      <c r="B1328" s="8" t="s">
        <v>756</v>
      </c>
      <c r="C1328" s="10" t="s">
        <v>35</v>
      </c>
      <c r="D1328" s="41">
        <v>150000.4331717699</v>
      </c>
    </row>
    <row r="1329" spans="1:4" ht="18.75">
      <c r="A1329" s="42">
        <v>1227</v>
      </c>
      <c r="B1329" s="8" t="s">
        <v>977</v>
      </c>
      <c r="C1329" s="10" t="s">
        <v>20</v>
      </c>
      <c r="D1329" s="41">
        <v>2199.5951615848853</v>
      </c>
    </row>
    <row r="1330" spans="1:4" ht="18.75">
      <c r="A1330" s="42">
        <v>1228</v>
      </c>
      <c r="B1330" s="8" t="s">
        <v>978</v>
      </c>
      <c r="C1330" s="10" t="s">
        <v>20</v>
      </c>
      <c r="D1330" s="41">
        <v>2199.808736879003</v>
      </c>
    </row>
    <row r="1331" spans="1:4" ht="18.75">
      <c r="A1331" s="42">
        <v>1229</v>
      </c>
      <c r="B1331" s="8" t="s">
        <v>975</v>
      </c>
      <c r="C1331" s="10" t="s">
        <v>20</v>
      </c>
      <c r="D1331" s="41">
        <v>5000.243156879003</v>
      </c>
    </row>
    <row r="1332" spans="1:4" ht="18.75">
      <c r="A1332" s="42">
        <v>1230</v>
      </c>
      <c r="B1332" s="8" t="s">
        <v>1001</v>
      </c>
      <c r="C1332" s="10" t="s">
        <v>20</v>
      </c>
      <c r="D1332" s="41">
        <v>3000.4311868790032</v>
      </c>
    </row>
    <row r="1333" spans="1:4" ht="37.5">
      <c r="A1333" s="42">
        <v>1231</v>
      </c>
      <c r="B1333" s="8" t="s">
        <v>1002</v>
      </c>
      <c r="C1333" s="10" t="s">
        <v>20</v>
      </c>
      <c r="D1333" s="41">
        <v>29999.82653373027</v>
      </c>
    </row>
    <row r="1334" spans="1:4" ht="18.75">
      <c r="A1334" s="271" t="s">
        <v>893</v>
      </c>
      <c r="B1334" s="272"/>
      <c r="C1334" s="272"/>
      <c r="D1334" s="273"/>
    </row>
    <row r="1335" spans="1:4" ht="37.5">
      <c r="A1335" s="60">
        <v>1232</v>
      </c>
      <c r="B1335" s="38" t="s">
        <v>769</v>
      </c>
      <c r="C1335" s="57" t="s">
        <v>20</v>
      </c>
      <c r="D1335" s="63">
        <v>5700</v>
      </c>
    </row>
    <row r="1336" spans="1:4" ht="37.5">
      <c r="A1336" s="60">
        <v>1233</v>
      </c>
      <c r="B1336" s="38" t="s">
        <v>770</v>
      </c>
      <c r="C1336" s="57" t="s">
        <v>20</v>
      </c>
      <c r="D1336" s="63">
        <v>6200</v>
      </c>
    </row>
    <row r="1337" spans="1:4" ht="18.75">
      <c r="A1337" s="60">
        <v>1234</v>
      </c>
      <c r="B1337" s="8" t="s">
        <v>454</v>
      </c>
      <c r="C1337" s="10" t="s">
        <v>20</v>
      </c>
      <c r="D1337" s="41">
        <v>4160</v>
      </c>
    </row>
    <row r="1338" spans="1:4" ht="18.75">
      <c r="A1338" s="60">
        <v>1235</v>
      </c>
      <c r="B1338" s="8" t="s">
        <v>455</v>
      </c>
      <c r="C1338" s="10" t="s">
        <v>20</v>
      </c>
      <c r="D1338" s="41">
        <v>30200</v>
      </c>
    </row>
    <row r="1339" spans="1:4" ht="18.75">
      <c r="A1339" s="60">
        <v>1236</v>
      </c>
      <c r="B1339" s="8" t="s">
        <v>456</v>
      </c>
      <c r="C1339" s="10" t="s">
        <v>20</v>
      </c>
      <c r="D1339" s="41">
        <v>32500</v>
      </c>
    </row>
    <row r="1340" spans="1:4" ht="18.75">
      <c r="A1340" s="60">
        <v>1237</v>
      </c>
      <c r="B1340" s="8" t="s">
        <v>457</v>
      </c>
      <c r="C1340" s="10" t="s">
        <v>20</v>
      </c>
      <c r="D1340" s="41">
        <v>35200</v>
      </c>
    </row>
    <row r="1341" spans="1:4" ht="18.75">
      <c r="A1341" s="60">
        <v>1238</v>
      </c>
      <c r="B1341" s="8" t="s">
        <v>458</v>
      </c>
      <c r="C1341" s="10" t="s">
        <v>20</v>
      </c>
      <c r="D1341" s="41">
        <v>14000</v>
      </c>
    </row>
    <row r="1342" spans="1:4" ht="18.75">
      <c r="A1342" s="60">
        <v>1239</v>
      </c>
      <c r="B1342" s="8" t="s">
        <v>459</v>
      </c>
      <c r="C1342" s="10" t="s">
        <v>20</v>
      </c>
      <c r="D1342" s="41">
        <v>6100</v>
      </c>
    </row>
    <row r="1343" spans="1:4" ht="18.75">
      <c r="A1343" s="60">
        <v>1240</v>
      </c>
      <c r="B1343" s="38" t="s">
        <v>771</v>
      </c>
      <c r="C1343" s="57" t="s">
        <v>20</v>
      </c>
      <c r="D1343" s="63">
        <v>2300</v>
      </c>
    </row>
    <row r="1344" spans="1:4" ht="37.5">
      <c r="A1344" s="60">
        <v>1241</v>
      </c>
      <c r="B1344" s="38" t="s">
        <v>772</v>
      </c>
      <c r="C1344" s="57" t="s">
        <v>20</v>
      </c>
      <c r="D1344" s="63">
        <v>26600</v>
      </c>
    </row>
    <row r="1345" spans="1:4" ht="37.5">
      <c r="A1345" s="60">
        <v>1242</v>
      </c>
      <c r="B1345" s="38" t="s">
        <v>773</v>
      </c>
      <c r="C1345" s="57" t="s">
        <v>20</v>
      </c>
      <c r="D1345" s="63">
        <v>19840</v>
      </c>
    </row>
    <row r="1346" spans="1:4" ht="37.5">
      <c r="A1346" s="60">
        <v>1243</v>
      </c>
      <c r="B1346" s="38" t="s">
        <v>774</v>
      </c>
      <c r="C1346" s="57" t="s">
        <v>20</v>
      </c>
      <c r="D1346" s="63">
        <v>26640</v>
      </c>
    </row>
    <row r="1347" spans="1:4" ht="37.5">
      <c r="A1347" s="60">
        <v>1244</v>
      </c>
      <c r="B1347" s="38" t="s">
        <v>775</v>
      </c>
      <c r="C1347" s="57" t="s">
        <v>20</v>
      </c>
      <c r="D1347" s="63">
        <v>36100</v>
      </c>
    </row>
    <row r="1348" spans="1:4" ht="37.5">
      <c r="A1348" s="60">
        <v>1245</v>
      </c>
      <c r="B1348" s="38" t="s">
        <v>776</v>
      </c>
      <c r="C1348" s="57" t="s">
        <v>20</v>
      </c>
      <c r="D1348" s="63">
        <v>34000</v>
      </c>
    </row>
    <row r="1349" spans="1:4" ht="25.5" customHeight="1">
      <c r="A1349" s="60">
        <v>1246</v>
      </c>
      <c r="B1349" s="38" t="s">
        <v>777</v>
      </c>
      <c r="C1349" s="57" t="s">
        <v>20</v>
      </c>
      <c r="D1349" s="63">
        <v>21200</v>
      </c>
    </row>
    <row r="1350" spans="1:4" ht="23.25" customHeight="1">
      <c r="A1350" s="60">
        <v>1247</v>
      </c>
      <c r="B1350" s="38" t="s">
        <v>778</v>
      </c>
      <c r="C1350" s="57" t="s">
        <v>20</v>
      </c>
      <c r="D1350" s="63">
        <v>4600</v>
      </c>
    </row>
    <row r="1351" spans="1:4" ht="23.25" customHeight="1">
      <c r="A1351" s="60">
        <v>1248</v>
      </c>
      <c r="B1351" s="38" t="s">
        <v>460</v>
      </c>
      <c r="C1351" s="57" t="s">
        <v>20</v>
      </c>
      <c r="D1351" s="63">
        <v>28800</v>
      </c>
    </row>
    <row r="1352" spans="1:4" ht="23.25" customHeight="1">
      <c r="A1352" s="60">
        <v>1249</v>
      </c>
      <c r="B1352" s="38" t="s">
        <v>461</v>
      </c>
      <c r="C1352" s="57" t="s">
        <v>20</v>
      </c>
      <c r="D1352" s="63">
        <v>31600</v>
      </c>
    </row>
    <row r="1353" spans="1:4" ht="23.25" customHeight="1">
      <c r="A1353" s="60">
        <v>1250</v>
      </c>
      <c r="B1353" s="38" t="s">
        <v>462</v>
      </c>
      <c r="C1353" s="57" t="s">
        <v>20</v>
      </c>
      <c r="D1353" s="63">
        <v>34600</v>
      </c>
    </row>
    <row r="1354" spans="1:4" ht="23.25" customHeight="1">
      <c r="A1354" s="60">
        <v>1251</v>
      </c>
      <c r="B1354" s="38" t="s">
        <v>463</v>
      </c>
      <c r="C1354" s="57" t="s">
        <v>20</v>
      </c>
      <c r="D1354" s="63">
        <v>42000</v>
      </c>
    </row>
    <row r="1355" spans="1:4" ht="23.25" customHeight="1">
      <c r="A1355" s="60">
        <v>1252</v>
      </c>
      <c r="B1355" s="38" t="s">
        <v>464</v>
      </c>
      <c r="C1355" s="57" t="s">
        <v>20</v>
      </c>
      <c r="D1355" s="63">
        <v>49700</v>
      </c>
    </row>
    <row r="1356" spans="1:4" ht="23.25" customHeight="1">
      <c r="A1356" s="60">
        <v>1253</v>
      </c>
      <c r="B1356" s="38" t="s">
        <v>465</v>
      </c>
      <c r="C1356" s="57" t="s">
        <v>20</v>
      </c>
      <c r="D1356" s="63">
        <v>47800</v>
      </c>
    </row>
    <row r="1357" spans="1:4" ht="23.25" customHeight="1">
      <c r="A1357" s="60">
        <v>1254</v>
      </c>
      <c r="B1357" s="38" t="s">
        <v>466</v>
      </c>
      <c r="C1357" s="57" t="s">
        <v>20</v>
      </c>
      <c r="D1357" s="63">
        <v>66500</v>
      </c>
    </row>
    <row r="1358" spans="1:4" ht="23.25" customHeight="1">
      <c r="A1358" s="60">
        <v>1255</v>
      </c>
      <c r="B1358" s="38" t="s">
        <v>467</v>
      </c>
      <c r="C1358" s="57" t="s">
        <v>20</v>
      </c>
      <c r="D1358" s="63">
        <v>30580</v>
      </c>
    </row>
    <row r="1359" spans="1:4" ht="23.25" customHeight="1">
      <c r="A1359" s="60">
        <v>1256</v>
      </c>
      <c r="B1359" s="38" t="s">
        <v>468</v>
      </c>
      <c r="C1359" s="57" t="s">
        <v>20</v>
      </c>
      <c r="D1359" s="63">
        <v>32300</v>
      </c>
    </row>
    <row r="1360" spans="1:4" ht="23.25" customHeight="1">
      <c r="A1360" s="60">
        <v>1257</v>
      </c>
      <c r="B1360" s="38" t="s">
        <v>469</v>
      </c>
      <c r="C1360" s="57" t="s">
        <v>20</v>
      </c>
      <c r="D1360" s="63">
        <v>35200</v>
      </c>
    </row>
    <row r="1361" spans="1:4" ht="18.75">
      <c r="A1361" s="259" t="s">
        <v>470</v>
      </c>
      <c r="B1361" s="260"/>
      <c r="C1361" s="260"/>
      <c r="D1361" s="261"/>
    </row>
    <row r="1362" spans="1:4" ht="37.5">
      <c r="A1362" s="42">
        <v>1258</v>
      </c>
      <c r="B1362" s="15" t="s">
        <v>471</v>
      </c>
      <c r="C1362" s="19" t="s">
        <v>472</v>
      </c>
      <c r="D1362" s="41">
        <v>8500</v>
      </c>
    </row>
    <row r="1363" spans="1:4" ht="37.5">
      <c r="A1363" s="42">
        <v>1259</v>
      </c>
      <c r="B1363" s="15" t="s">
        <v>473</v>
      </c>
      <c r="C1363" s="19" t="s">
        <v>472</v>
      </c>
      <c r="D1363" s="41">
        <v>10000</v>
      </c>
    </row>
    <row r="1364" spans="1:4" ht="37.5">
      <c r="A1364" s="42">
        <v>1260</v>
      </c>
      <c r="B1364" s="15" t="s">
        <v>474</v>
      </c>
      <c r="C1364" s="19" t="s">
        <v>472</v>
      </c>
      <c r="D1364" s="41">
        <v>20000</v>
      </c>
    </row>
    <row r="1365" spans="1:4" ht="37.5">
      <c r="A1365" s="42">
        <v>1261</v>
      </c>
      <c r="B1365" s="15" t="s">
        <v>475</v>
      </c>
      <c r="C1365" s="19" t="s">
        <v>472</v>
      </c>
      <c r="D1365" s="41">
        <v>28000</v>
      </c>
    </row>
    <row r="1366" spans="1:4" ht="37.5">
      <c r="A1366" s="42">
        <v>1262</v>
      </c>
      <c r="B1366" s="15" t="s">
        <v>476</v>
      </c>
      <c r="C1366" s="19" t="s">
        <v>472</v>
      </c>
      <c r="D1366" s="41">
        <v>27200</v>
      </c>
    </row>
    <row r="1367" spans="1:4" ht="37.5">
      <c r="A1367" s="42">
        <v>1263</v>
      </c>
      <c r="B1367" s="15" t="s">
        <v>477</v>
      </c>
      <c r="C1367" s="19" t="s">
        <v>472</v>
      </c>
      <c r="D1367" s="41">
        <v>14500</v>
      </c>
    </row>
    <row r="1368" spans="1:4" ht="37.5">
      <c r="A1368" s="42">
        <v>1264</v>
      </c>
      <c r="B1368" s="15" t="s">
        <v>478</v>
      </c>
      <c r="C1368" s="19" t="s">
        <v>472</v>
      </c>
      <c r="D1368" s="41">
        <v>13600</v>
      </c>
    </row>
    <row r="1369" spans="1:4" ht="29.25" customHeight="1">
      <c r="A1369" s="42">
        <v>1265</v>
      </c>
      <c r="B1369" s="15" t="s">
        <v>479</v>
      </c>
      <c r="C1369" s="19" t="s">
        <v>472</v>
      </c>
      <c r="D1369" s="41">
        <v>2500</v>
      </c>
    </row>
    <row r="1370" spans="1:4" ht="26.25" customHeight="1">
      <c r="A1370" s="42">
        <v>1266</v>
      </c>
      <c r="B1370" s="15" t="s">
        <v>480</v>
      </c>
      <c r="C1370" s="19" t="s">
        <v>472</v>
      </c>
      <c r="D1370" s="41">
        <v>4300</v>
      </c>
    </row>
    <row r="1371" spans="1:4" ht="20.25">
      <c r="A1371" s="274" t="s">
        <v>570</v>
      </c>
      <c r="B1371" s="275"/>
      <c r="C1371" s="275"/>
      <c r="D1371" s="276"/>
    </row>
    <row r="1372" spans="1:4" ht="56.25">
      <c r="A1372" s="40">
        <v>1267</v>
      </c>
      <c r="B1372" s="8" t="s">
        <v>1112</v>
      </c>
      <c r="C1372" s="9" t="s">
        <v>571</v>
      </c>
      <c r="D1372" s="41">
        <v>5000</v>
      </c>
    </row>
    <row r="1373" spans="1:4" ht="56.25">
      <c r="A1373" s="40">
        <v>1268</v>
      </c>
      <c r="B1373" s="8" t="s">
        <v>1113</v>
      </c>
      <c r="C1373" s="9" t="s">
        <v>571</v>
      </c>
      <c r="D1373" s="41">
        <v>7000</v>
      </c>
    </row>
    <row r="1374" spans="1:4" ht="56.25">
      <c r="A1374" s="40">
        <v>1269</v>
      </c>
      <c r="B1374" s="8" t="s">
        <v>1114</v>
      </c>
      <c r="C1374" s="9" t="s">
        <v>571</v>
      </c>
      <c r="D1374" s="41">
        <v>10000</v>
      </c>
    </row>
    <row r="1375" spans="1:4" ht="56.25">
      <c r="A1375" s="40">
        <v>1270</v>
      </c>
      <c r="B1375" s="8" t="s">
        <v>1115</v>
      </c>
      <c r="C1375" s="9" t="s">
        <v>571</v>
      </c>
      <c r="D1375" s="41">
        <v>12000</v>
      </c>
    </row>
    <row r="1376" spans="1:4" ht="18.75">
      <c r="A1376" s="259" t="s">
        <v>895</v>
      </c>
      <c r="B1376" s="260"/>
      <c r="C1376" s="260"/>
      <c r="D1376" s="261"/>
    </row>
    <row r="1377" spans="1:4" ht="18.75">
      <c r="A1377" s="42">
        <v>1271</v>
      </c>
      <c r="B1377" s="20" t="s">
        <v>481</v>
      </c>
      <c r="C1377" s="36" t="s">
        <v>482</v>
      </c>
      <c r="D1377" s="41">
        <v>26800</v>
      </c>
    </row>
    <row r="1378" spans="1:4" ht="37.5">
      <c r="A1378" s="46">
        <v>1272</v>
      </c>
      <c r="B1378" s="47" t="s">
        <v>558</v>
      </c>
      <c r="C1378" s="48" t="s">
        <v>559</v>
      </c>
      <c r="D1378" s="84">
        <v>1800</v>
      </c>
    </row>
    <row r="1379" spans="1:4" ht="56.25">
      <c r="A1379" s="42">
        <v>1273</v>
      </c>
      <c r="B1379" s="47" t="s">
        <v>560</v>
      </c>
      <c r="C1379" s="48" t="s">
        <v>567</v>
      </c>
      <c r="D1379" s="84">
        <v>470.4478019047619</v>
      </c>
    </row>
    <row r="1380" spans="1:4" ht="75">
      <c r="A1380" s="46">
        <v>1274</v>
      </c>
      <c r="B1380" s="49" t="s">
        <v>561</v>
      </c>
      <c r="C1380" s="48" t="s">
        <v>559</v>
      </c>
      <c r="D1380" s="84">
        <v>200.02239714285713</v>
      </c>
    </row>
    <row r="1381" spans="1:4" ht="56.25">
      <c r="A1381" s="42">
        <v>1275</v>
      </c>
      <c r="B1381" s="47" t="s">
        <v>562</v>
      </c>
      <c r="C1381" s="48" t="s">
        <v>559</v>
      </c>
      <c r="D1381" s="84">
        <v>249.96394761904762</v>
      </c>
    </row>
    <row r="1382" spans="1:4" ht="56.25">
      <c r="A1382" s="46">
        <v>1276</v>
      </c>
      <c r="B1382" s="47" t="s">
        <v>563</v>
      </c>
      <c r="C1382" s="48" t="s">
        <v>559</v>
      </c>
      <c r="D1382" s="84">
        <v>200.13739714285714</v>
      </c>
    </row>
    <row r="1383" spans="1:4" ht="56.25">
      <c r="A1383" s="42">
        <v>1277</v>
      </c>
      <c r="B1383" s="47" t="s">
        <v>564</v>
      </c>
      <c r="C1383" s="48" t="s">
        <v>568</v>
      </c>
      <c r="D1383" s="84">
        <v>280</v>
      </c>
    </row>
    <row r="1384" spans="1:4" ht="56.25">
      <c r="A1384" s="46">
        <v>1278</v>
      </c>
      <c r="B1384" s="47" t="s">
        <v>565</v>
      </c>
      <c r="C1384" s="48" t="s">
        <v>568</v>
      </c>
      <c r="D1384" s="84">
        <v>230.45239714285717</v>
      </c>
    </row>
    <row r="1385" spans="1:4" ht="18.75">
      <c r="A1385" s="42">
        <v>1279</v>
      </c>
      <c r="B1385" s="47" t="s">
        <v>566</v>
      </c>
      <c r="C1385" s="48" t="s">
        <v>568</v>
      </c>
      <c r="D1385" s="84">
        <v>650.3395399999999</v>
      </c>
    </row>
    <row r="1386" spans="1:4" ht="19.5" thickBot="1">
      <c r="A1386" s="262"/>
      <c r="B1386" s="263"/>
      <c r="C1386" s="263"/>
      <c r="D1386" s="264"/>
    </row>
    <row r="1388" spans="2:4" ht="51" customHeight="1">
      <c r="B1388" s="240" t="s">
        <v>1318</v>
      </c>
      <c r="C1388" s="240"/>
      <c r="D1388" s="240"/>
    </row>
    <row r="1389" ht="62.25" customHeight="1"/>
    <row r="1390" spans="2:4" ht="48.75" customHeight="1">
      <c r="B1390" s="37" t="s">
        <v>582</v>
      </c>
      <c r="C1390" s="5"/>
      <c r="D1390" s="110" t="s">
        <v>779</v>
      </c>
    </row>
    <row r="1391" spans="1:4" ht="54" customHeight="1">
      <c r="A1391" s="5"/>
      <c r="B1391" s="37" t="s">
        <v>634</v>
      </c>
      <c r="C1391" s="5"/>
      <c r="D1391" s="110" t="s">
        <v>1013</v>
      </c>
    </row>
  </sheetData>
  <sheetProtection/>
  <mergeCells count="80">
    <mergeCell ref="A249:D249"/>
    <mergeCell ref="A259:D259"/>
    <mergeCell ref="A264:D264"/>
    <mergeCell ref="C3:D3"/>
    <mergeCell ref="C4:D4"/>
    <mergeCell ref="B5:D5"/>
    <mergeCell ref="C6:D6"/>
    <mergeCell ref="C7:D7"/>
    <mergeCell ref="A511:D511"/>
    <mergeCell ref="A11:D11"/>
    <mergeCell ref="A12:D12"/>
    <mergeCell ref="A13:A14"/>
    <mergeCell ref="B13:B14"/>
    <mergeCell ref="C13:C14"/>
    <mergeCell ref="A15:D15"/>
    <mergeCell ref="A30:D30"/>
    <mergeCell ref="A31:D31"/>
    <mergeCell ref="A37:D37"/>
    <mergeCell ref="A39:D39"/>
    <mergeCell ref="A49:D49"/>
    <mergeCell ref="A51:D51"/>
    <mergeCell ref="A57:D57"/>
    <mergeCell ref="A79:D79"/>
    <mergeCell ref="A98:D98"/>
    <mergeCell ref="A104:D104"/>
    <mergeCell ref="A107:D107"/>
    <mergeCell ref="A122:D122"/>
    <mergeCell ref="A217:D217"/>
    <mergeCell ref="A222:D222"/>
    <mergeCell ref="A231:D231"/>
    <mergeCell ref="A240:D240"/>
    <mergeCell ref="A135:D135"/>
    <mergeCell ref="A154:D154"/>
    <mergeCell ref="A167:D167"/>
    <mergeCell ref="A316:D316"/>
    <mergeCell ref="A326:D326"/>
    <mergeCell ref="A366:D366"/>
    <mergeCell ref="A428:D428"/>
    <mergeCell ref="A436:D436"/>
    <mergeCell ref="A513:D513"/>
    <mergeCell ref="A512:D512"/>
    <mergeCell ref="A529:D529"/>
    <mergeCell ref="A534:D534"/>
    <mergeCell ref="A594:D594"/>
    <mergeCell ref="A636:D636"/>
    <mergeCell ref="A652:D652"/>
    <mergeCell ref="A663:D663"/>
    <mergeCell ref="A673:D673"/>
    <mergeCell ref="A701:D701"/>
    <mergeCell ref="A704:D704"/>
    <mergeCell ref="A705:D705"/>
    <mergeCell ref="A711:D711"/>
    <mergeCell ref="A716:D716"/>
    <mergeCell ref="A1168:D1168"/>
    <mergeCell ref="A721:D721"/>
    <mergeCell ref="A724:D724"/>
    <mergeCell ref="A728:D728"/>
    <mergeCell ref="A730:D730"/>
    <mergeCell ref="A736:D736"/>
    <mergeCell ref="A793:D793"/>
    <mergeCell ref="A784:D784"/>
    <mergeCell ref="A737:D737"/>
    <mergeCell ref="A772:D772"/>
    <mergeCell ref="B1388:D1388"/>
    <mergeCell ref="A1297:D1297"/>
    <mergeCell ref="A1334:D1334"/>
    <mergeCell ref="A1361:D1361"/>
    <mergeCell ref="A1371:D1371"/>
    <mergeCell ref="A800:D800"/>
    <mergeCell ref="A847:D847"/>
    <mergeCell ref="A864:D864"/>
    <mergeCell ref="A868:D868"/>
    <mergeCell ref="A946:D946"/>
    <mergeCell ref="A1376:D1376"/>
    <mergeCell ref="A1386:D1386"/>
    <mergeCell ref="A1219:D1219"/>
    <mergeCell ref="A1229:D1229"/>
    <mergeCell ref="A1241:D1241"/>
    <mergeCell ref="A1264:D1264"/>
    <mergeCell ref="A1278:D1278"/>
  </mergeCells>
  <printOptions/>
  <pageMargins left="0.7086614173228347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50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E1388"/>
  <sheetViews>
    <sheetView zoomScale="60" zoomScaleNormal="60" zoomScalePageLayoutView="0" workbookViewId="0" topLeftCell="A1362">
      <selection activeCell="F742" sqref="F742"/>
    </sheetView>
  </sheetViews>
  <sheetFormatPr defaultColWidth="8.875" defaultRowHeight="12.75"/>
  <cols>
    <col min="1" max="1" width="8.875" style="1" customWidth="1"/>
    <col min="2" max="2" width="75.25390625" style="2" customWidth="1"/>
    <col min="3" max="3" width="24.25390625" style="1" customWidth="1"/>
    <col min="4" max="4" width="32.875" style="1" customWidth="1"/>
    <col min="5" max="16384" width="8.875" style="1" customWidth="1"/>
  </cols>
  <sheetData>
    <row r="1" ht="21.75" customHeight="1"/>
    <row r="2" spans="3:4" ht="20.25">
      <c r="C2" s="2"/>
      <c r="D2" s="50" t="s">
        <v>0</v>
      </c>
    </row>
    <row r="3" spans="3:4" ht="20.25" customHeight="1">
      <c r="C3" s="215" t="s">
        <v>1</v>
      </c>
      <c r="D3" s="215"/>
    </row>
    <row r="4" spans="2:4" ht="45.75" customHeight="1">
      <c r="B4" s="215" t="s">
        <v>2</v>
      </c>
      <c r="C4" s="215"/>
      <c r="D4" s="215"/>
    </row>
    <row r="5" spans="3:4" ht="20.25">
      <c r="C5" s="323" t="s">
        <v>3</v>
      </c>
      <c r="D5" s="323"/>
    </row>
    <row r="6" spans="3:4" ht="27" customHeight="1">
      <c r="C6" s="324" t="s">
        <v>1014</v>
      </c>
      <c r="D6" s="324"/>
    </row>
    <row r="7" ht="15.75">
      <c r="D7" s="4"/>
    </row>
    <row r="8" spans="1:4" ht="27.75" customHeight="1">
      <c r="A8" s="217" t="s">
        <v>4</v>
      </c>
      <c r="B8" s="217"/>
      <c r="C8" s="217"/>
      <c r="D8" s="217"/>
    </row>
    <row r="9" spans="1:4" s="5" customFormat="1" ht="27.75" customHeight="1" thickBot="1">
      <c r="A9" s="325" t="s">
        <v>5</v>
      </c>
      <c r="B9" s="325"/>
      <c r="C9" s="325"/>
      <c r="D9" s="325"/>
    </row>
    <row r="10" spans="1:4" s="6" customFormat="1" ht="27" customHeight="1">
      <c r="A10" s="306" t="s">
        <v>6</v>
      </c>
      <c r="B10" s="308" t="s">
        <v>7</v>
      </c>
      <c r="C10" s="295" t="s">
        <v>8</v>
      </c>
      <c r="D10" s="61" t="s">
        <v>9</v>
      </c>
    </row>
    <row r="11" spans="1:4" s="6" customFormat="1" ht="55.5" customHeight="1" thickBot="1">
      <c r="A11" s="307"/>
      <c r="B11" s="309"/>
      <c r="C11" s="296"/>
      <c r="D11" s="67" t="s">
        <v>782</v>
      </c>
    </row>
    <row r="12" spans="1:4" s="7" customFormat="1" ht="21" customHeight="1">
      <c r="A12" s="297" t="s">
        <v>494</v>
      </c>
      <c r="B12" s="298"/>
      <c r="C12" s="298"/>
      <c r="D12" s="299"/>
    </row>
    <row r="13" spans="1:4" s="12" customFormat="1" ht="21.75" customHeight="1">
      <c r="A13" s="40">
        <v>1</v>
      </c>
      <c r="B13" s="8" t="s">
        <v>497</v>
      </c>
      <c r="C13" s="9" t="s">
        <v>10</v>
      </c>
      <c r="D13" s="41">
        <f>7500*1.25</f>
        <v>9375</v>
      </c>
    </row>
    <row r="14" spans="1:4" s="12" customFormat="1" ht="21.75" customHeight="1">
      <c r="A14" s="40">
        <v>2</v>
      </c>
      <c r="B14" s="8" t="s">
        <v>498</v>
      </c>
      <c r="C14" s="9" t="s">
        <v>10</v>
      </c>
      <c r="D14" s="41">
        <f>6000*1.25</f>
        <v>7500</v>
      </c>
    </row>
    <row r="15" spans="1:4" s="12" customFormat="1" ht="21.75" customHeight="1">
      <c r="A15" s="40">
        <v>3</v>
      </c>
      <c r="B15" s="8" t="s">
        <v>499</v>
      </c>
      <c r="C15" s="9" t="s">
        <v>10</v>
      </c>
      <c r="D15" s="41">
        <f>5000*1.25</f>
        <v>6250</v>
      </c>
    </row>
    <row r="16" spans="1:4" s="12" customFormat="1" ht="21.75" customHeight="1">
      <c r="A16" s="40">
        <v>4</v>
      </c>
      <c r="B16" s="8" t="s">
        <v>495</v>
      </c>
      <c r="C16" s="9" t="s">
        <v>10</v>
      </c>
      <c r="D16" s="41">
        <f>4700*1.25</f>
        <v>5875</v>
      </c>
    </row>
    <row r="17" spans="1:4" s="12" customFormat="1" ht="21.75" customHeight="1">
      <c r="A17" s="40">
        <v>5</v>
      </c>
      <c r="B17" s="8" t="s">
        <v>1308</v>
      </c>
      <c r="C17" s="9" t="s">
        <v>10</v>
      </c>
      <c r="D17" s="41">
        <f>3500*1.25</f>
        <v>4375</v>
      </c>
    </row>
    <row r="18" spans="1:4" s="12" customFormat="1" ht="21.75" customHeight="1">
      <c r="A18" s="40">
        <v>6</v>
      </c>
      <c r="B18" s="8" t="s">
        <v>1306</v>
      </c>
      <c r="C18" s="9" t="s">
        <v>10</v>
      </c>
      <c r="D18" s="41">
        <f>3200*1.25</f>
        <v>4000</v>
      </c>
    </row>
    <row r="19" spans="1:4" s="12" customFormat="1" ht="21.75" customHeight="1">
      <c r="A19" s="40">
        <v>7</v>
      </c>
      <c r="B19" s="8" t="s">
        <v>500</v>
      </c>
      <c r="C19" s="9" t="s">
        <v>10</v>
      </c>
      <c r="D19" s="41">
        <f>4800*1.25</f>
        <v>6000</v>
      </c>
    </row>
    <row r="20" spans="1:4" s="12" customFormat="1" ht="21.75" customHeight="1">
      <c r="A20" s="40">
        <v>8</v>
      </c>
      <c r="B20" s="8" t="s">
        <v>501</v>
      </c>
      <c r="C20" s="9" t="s">
        <v>10</v>
      </c>
      <c r="D20" s="41">
        <f>3900*1.25</f>
        <v>4875</v>
      </c>
    </row>
    <row r="21" spans="1:4" s="12" customFormat="1" ht="21.75" customHeight="1">
      <c r="A21" s="40">
        <v>9</v>
      </c>
      <c r="B21" s="8" t="s">
        <v>502</v>
      </c>
      <c r="C21" s="9" t="s">
        <v>10</v>
      </c>
      <c r="D21" s="41">
        <f>3300*1.25</f>
        <v>4125</v>
      </c>
    </row>
    <row r="22" spans="1:4" s="12" customFormat="1" ht="21.75" customHeight="1">
      <c r="A22" s="40" t="s">
        <v>1312</v>
      </c>
      <c r="B22" s="8" t="s">
        <v>496</v>
      </c>
      <c r="C22" s="9" t="s">
        <v>10</v>
      </c>
      <c r="D22" s="41">
        <f>3100*1.25</f>
        <v>3875</v>
      </c>
    </row>
    <row r="23" spans="1:4" s="12" customFormat="1" ht="21.75" customHeight="1">
      <c r="A23" s="40" t="s">
        <v>1313</v>
      </c>
      <c r="B23" s="8" t="s">
        <v>1309</v>
      </c>
      <c r="C23" s="9" t="s">
        <v>10</v>
      </c>
      <c r="D23" s="41">
        <f>2500*1.25</f>
        <v>3125</v>
      </c>
    </row>
    <row r="24" spans="1:4" s="12" customFormat="1" ht="21.75" customHeight="1">
      <c r="A24" s="40" t="s">
        <v>1314</v>
      </c>
      <c r="B24" s="8" t="s">
        <v>1307</v>
      </c>
      <c r="C24" s="9" t="s">
        <v>10</v>
      </c>
      <c r="D24" s="41">
        <f>2300*1.25</f>
        <v>2875</v>
      </c>
    </row>
    <row r="25" spans="1:4" s="12" customFormat="1" ht="30" customHeight="1">
      <c r="A25" s="115" t="s">
        <v>1315</v>
      </c>
      <c r="B25" s="8" t="s">
        <v>1310</v>
      </c>
      <c r="C25" s="9" t="s">
        <v>10</v>
      </c>
      <c r="D25" s="53">
        <f>7000*1.25</f>
        <v>8750</v>
      </c>
    </row>
    <row r="26" spans="1:4" s="12" customFormat="1" ht="34.5" customHeight="1">
      <c r="A26" s="115" t="s">
        <v>1316</v>
      </c>
      <c r="B26" s="8" t="s">
        <v>1311</v>
      </c>
      <c r="C26" s="9" t="s">
        <v>10</v>
      </c>
      <c r="D26" s="53">
        <f>4000*1.25</f>
        <v>5000</v>
      </c>
    </row>
    <row r="27" spans="1:4" s="12" customFormat="1" ht="26.25" customHeight="1">
      <c r="A27" s="280" t="s">
        <v>572</v>
      </c>
      <c r="B27" s="281"/>
      <c r="C27" s="281"/>
      <c r="D27" s="282"/>
    </row>
    <row r="28" spans="1:4" s="12" customFormat="1" ht="26.25" customHeight="1">
      <c r="A28" s="300" t="s">
        <v>11</v>
      </c>
      <c r="B28" s="301"/>
      <c r="C28" s="301"/>
      <c r="D28" s="302"/>
    </row>
    <row r="29" spans="1:4" s="12" customFormat="1" ht="26.25" customHeight="1">
      <c r="A29" s="60">
        <v>10</v>
      </c>
      <c r="B29" s="39" t="s">
        <v>1063</v>
      </c>
      <c r="C29" s="56" t="s">
        <v>1064</v>
      </c>
      <c r="D29" s="41">
        <v>5000</v>
      </c>
    </row>
    <row r="30" spans="1:4" s="5" customFormat="1" ht="23.25" customHeight="1">
      <c r="A30" s="40">
        <v>11</v>
      </c>
      <c r="B30" s="8" t="s">
        <v>13</v>
      </c>
      <c r="C30" s="9" t="s">
        <v>12</v>
      </c>
      <c r="D30" s="41">
        <f>600*1.25</f>
        <v>750</v>
      </c>
    </row>
    <row r="31" spans="1:4" s="14" customFormat="1" ht="26.25" customHeight="1">
      <c r="A31" s="60">
        <v>12</v>
      </c>
      <c r="B31" s="8" t="s">
        <v>1020</v>
      </c>
      <c r="C31" s="9" t="s">
        <v>10</v>
      </c>
      <c r="D31" s="41">
        <f>7600*1.25</f>
        <v>9500</v>
      </c>
    </row>
    <row r="32" spans="1:4" s="13" customFormat="1" ht="21" customHeight="1">
      <c r="A32" s="40">
        <v>13</v>
      </c>
      <c r="B32" s="8" t="s">
        <v>14</v>
      </c>
      <c r="C32" s="9" t="s">
        <v>10</v>
      </c>
      <c r="D32" s="41">
        <f>7600*1.25</f>
        <v>9500</v>
      </c>
    </row>
    <row r="33" spans="1:4" s="13" customFormat="1" ht="29.25" customHeight="1">
      <c r="A33" s="60">
        <v>14</v>
      </c>
      <c r="B33" s="8" t="s">
        <v>15</v>
      </c>
      <c r="C33" s="9" t="s">
        <v>10</v>
      </c>
      <c r="D33" s="41">
        <f>7600*1.25</f>
        <v>9500</v>
      </c>
    </row>
    <row r="34" spans="1:4" s="13" customFormat="1" ht="20.25" customHeight="1">
      <c r="A34" s="277" t="s">
        <v>16</v>
      </c>
      <c r="B34" s="278"/>
      <c r="C34" s="278"/>
      <c r="D34" s="279"/>
    </row>
    <row r="35" spans="1:4" s="13" customFormat="1" ht="26.25" customHeight="1">
      <c r="A35" s="40">
        <v>15</v>
      </c>
      <c r="B35" s="8" t="s">
        <v>17</v>
      </c>
      <c r="C35" s="9" t="s">
        <v>20</v>
      </c>
      <c r="D35" s="53">
        <f>2500*1.25</f>
        <v>3125</v>
      </c>
    </row>
    <row r="36" spans="1:4" s="14" customFormat="1" ht="23.25" customHeight="1">
      <c r="A36" s="277" t="s">
        <v>18</v>
      </c>
      <c r="B36" s="278"/>
      <c r="C36" s="278"/>
      <c r="D36" s="279"/>
    </row>
    <row r="37" spans="1:4" s="13" customFormat="1" ht="24.75" customHeight="1">
      <c r="A37" s="40">
        <v>16</v>
      </c>
      <c r="B37" s="8" t="s">
        <v>19</v>
      </c>
      <c r="C37" s="9" t="s">
        <v>20</v>
      </c>
      <c r="D37" s="53">
        <f>1200*1.25</f>
        <v>1500</v>
      </c>
    </row>
    <row r="38" spans="1:4" s="14" customFormat="1" ht="21" customHeight="1">
      <c r="A38" s="40">
        <v>17</v>
      </c>
      <c r="B38" s="8" t="s">
        <v>21</v>
      </c>
      <c r="C38" s="9" t="s">
        <v>20</v>
      </c>
      <c r="D38" s="53">
        <f>1200*1.25</f>
        <v>1500</v>
      </c>
    </row>
    <row r="39" spans="1:4" s="17" customFormat="1" ht="27" customHeight="1">
      <c r="A39" s="40">
        <v>18</v>
      </c>
      <c r="B39" s="8" t="s">
        <v>22</v>
      </c>
      <c r="C39" s="9" t="s">
        <v>20</v>
      </c>
      <c r="D39" s="53">
        <f>1200*1.25</f>
        <v>1500</v>
      </c>
    </row>
    <row r="40" spans="1:4" s="17" customFormat="1" ht="29.25" customHeight="1">
      <c r="A40" s="40">
        <v>19</v>
      </c>
      <c r="B40" s="8" t="s">
        <v>23</v>
      </c>
      <c r="C40" s="9" t="s">
        <v>20</v>
      </c>
      <c r="D40" s="53">
        <f>1600*1.25</f>
        <v>2000</v>
      </c>
    </row>
    <row r="41" spans="1:4" s="17" customFormat="1" ht="21" customHeight="1">
      <c r="A41" s="40">
        <v>20</v>
      </c>
      <c r="B41" s="8" t="s">
        <v>24</v>
      </c>
      <c r="C41" s="9" t="s">
        <v>20</v>
      </c>
      <c r="D41" s="53">
        <f>1500*1.25</f>
        <v>1875</v>
      </c>
    </row>
    <row r="42" spans="1:4" s="17" customFormat="1" ht="21" customHeight="1">
      <c r="A42" s="40">
        <v>21</v>
      </c>
      <c r="B42" s="8" t="s">
        <v>25</v>
      </c>
      <c r="C42" s="9" t="s">
        <v>20</v>
      </c>
      <c r="D42" s="53">
        <f>1100*1.25</f>
        <v>1375</v>
      </c>
    </row>
    <row r="43" spans="1:4" s="17" customFormat="1" ht="21" customHeight="1">
      <c r="A43" s="40">
        <v>22</v>
      </c>
      <c r="B43" s="8" t="s">
        <v>26</v>
      </c>
      <c r="C43" s="9" t="s">
        <v>20</v>
      </c>
      <c r="D43" s="53">
        <f>1200*1.25</f>
        <v>1500</v>
      </c>
    </row>
    <row r="44" spans="1:4" s="17" customFormat="1" ht="21" customHeight="1">
      <c r="A44" s="40">
        <v>23</v>
      </c>
      <c r="B44" s="8" t="s">
        <v>27</v>
      </c>
      <c r="C44" s="9" t="s">
        <v>20</v>
      </c>
      <c r="D44" s="53">
        <f>1000*1.25</f>
        <v>1250</v>
      </c>
    </row>
    <row r="45" spans="1:4" s="17" customFormat="1" ht="25.5" customHeight="1">
      <c r="A45" s="40">
        <v>24</v>
      </c>
      <c r="B45" s="8" t="s">
        <v>943</v>
      </c>
      <c r="C45" s="9" t="s">
        <v>20</v>
      </c>
      <c r="D45" s="53">
        <f>5000*1.25</f>
        <v>6250</v>
      </c>
    </row>
    <row r="46" spans="1:4" s="17" customFormat="1" ht="19.5" customHeight="1">
      <c r="A46" s="277" t="s">
        <v>944</v>
      </c>
      <c r="B46" s="278"/>
      <c r="C46" s="278"/>
      <c r="D46" s="279"/>
    </row>
    <row r="47" spans="1:4" s="14" customFormat="1" ht="21" customHeight="1">
      <c r="A47" s="40">
        <v>25</v>
      </c>
      <c r="B47" s="8" t="s">
        <v>945</v>
      </c>
      <c r="C47" s="11" t="s">
        <v>20</v>
      </c>
      <c r="D47" s="41">
        <f>2900*1.25</f>
        <v>3625</v>
      </c>
    </row>
    <row r="48" spans="1:4" s="16" customFormat="1" ht="21" customHeight="1">
      <c r="A48" s="277" t="s">
        <v>28</v>
      </c>
      <c r="B48" s="278"/>
      <c r="C48" s="278"/>
      <c r="D48" s="279"/>
    </row>
    <row r="49" spans="1:4" s="16" customFormat="1" ht="21" customHeight="1">
      <c r="A49" s="42">
        <v>26</v>
      </c>
      <c r="B49" s="18" t="s">
        <v>29</v>
      </c>
      <c r="C49" s="19" t="s">
        <v>20</v>
      </c>
      <c r="D49" s="53">
        <f>3500*1.25</f>
        <v>4375</v>
      </c>
    </row>
    <row r="50" spans="1:4" s="16" customFormat="1" ht="21" customHeight="1">
      <c r="A50" s="42">
        <v>27</v>
      </c>
      <c r="B50" s="18" t="s">
        <v>30</v>
      </c>
      <c r="C50" s="19" t="s">
        <v>20</v>
      </c>
      <c r="D50" s="53">
        <f>4200*1.25</f>
        <v>5250</v>
      </c>
    </row>
    <row r="51" spans="1:4" s="16" customFormat="1" ht="21" customHeight="1">
      <c r="A51" s="42">
        <v>28</v>
      </c>
      <c r="B51" s="18" t="s">
        <v>31</v>
      </c>
      <c r="C51" s="19" t="s">
        <v>20</v>
      </c>
      <c r="D51" s="53">
        <f>4300*1.25</f>
        <v>5375</v>
      </c>
    </row>
    <row r="52" spans="1:4" s="16" customFormat="1" ht="21" customHeight="1">
      <c r="A52" s="42">
        <v>29</v>
      </c>
      <c r="B52" s="18" t="s">
        <v>32</v>
      </c>
      <c r="C52" s="19" t="s">
        <v>20</v>
      </c>
      <c r="D52" s="53">
        <f>7600*1.25</f>
        <v>9500</v>
      </c>
    </row>
    <row r="53" spans="1:4" s="14" customFormat="1" ht="21" customHeight="1">
      <c r="A53" s="42">
        <v>30</v>
      </c>
      <c r="B53" s="18" t="s">
        <v>33</v>
      </c>
      <c r="C53" s="19" t="s">
        <v>20</v>
      </c>
      <c r="D53" s="53">
        <f>8200*1.25</f>
        <v>10250</v>
      </c>
    </row>
    <row r="54" spans="1:4" s="16" customFormat="1" ht="21" customHeight="1">
      <c r="A54" s="277" t="s">
        <v>34</v>
      </c>
      <c r="B54" s="278"/>
      <c r="C54" s="278"/>
      <c r="D54" s="279"/>
    </row>
    <row r="55" spans="1:4" s="16" customFormat="1" ht="21" customHeight="1">
      <c r="A55" s="42">
        <v>31</v>
      </c>
      <c r="B55" s="8" t="s">
        <v>975</v>
      </c>
      <c r="C55" s="19" t="s">
        <v>20</v>
      </c>
      <c r="D55" s="53">
        <v>6250</v>
      </c>
    </row>
    <row r="56" spans="1:4" s="16" customFormat="1" ht="21" customHeight="1">
      <c r="A56" s="42">
        <v>32</v>
      </c>
      <c r="B56" s="8" t="s">
        <v>976</v>
      </c>
      <c r="C56" s="19" t="s">
        <v>20</v>
      </c>
      <c r="D56" s="53">
        <f>3000*1.25</f>
        <v>3750</v>
      </c>
    </row>
    <row r="57" spans="1:4" s="16" customFormat="1" ht="21" customHeight="1">
      <c r="A57" s="42">
        <v>33</v>
      </c>
      <c r="B57" s="8" t="s">
        <v>585</v>
      </c>
      <c r="C57" s="19" t="s">
        <v>20</v>
      </c>
      <c r="D57" s="53">
        <f>2200*1.25</f>
        <v>2750</v>
      </c>
    </row>
    <row r="58" spans="1:4" s="16" customFormat="1" ht="20.25" customHeight="1">
      <c r="A58" s="42">
        <v>34</v>
      </c>
      <c r="B58" s="8" t="s">
        <v>586</v>
      </c>
      <c r="C58" s="19" t="s">
        <v>20</v>
      </c>
      <c r="D58" s="53">
        <f>700*1.25</f>
        <v>875</v>
      </c>
    </row>
    <row r="59" spans="1:4" s="16" customFormat="1" ht="27" customHeight="1">
      <c r="A59" s="42">
        <v>35</v>
      </c>
      <c r="B59" s="8" t="s">
        <v>36</v>
      </c>
      <c r="C59" s="19" t="s">
        <v>20</v>
      </c>
      <c r="D59" s="53">
        <f>600*1.25</f>
        <v>750</v>
      </c>
    </row>
    <row r="60" spans="1:4" s="16" customFormat="1" ht="20.25" customHeight="1">
      <c r="A60" s="42">
        <v>36</v>
      </c>
      <c r="B60" s="8" t="s">
        <v>37</v>
      </c>
      <c r="C60" s="19" t="s">
        <v>20</v>
      </c>
      <c r="D60" s="53">
        <f>800*1.25</f>
        <v>1000</v>
      </c>
    </row>
    <row r="61" spans="1:4" s="16" customFormat="1" ht="21" customHeight="1">
      <c r="A61" s="42">
        <v>37</v>
      </c>
      <c r="B61" s="8" t="s">
        <v>38</v>
      </c>
      <c r="C61" s="19" t="s">
        <v>20</v>
      </c>
      <c r="D61" s="53">
        <f>600*1.25</f>
        <v>750</v>
      </c>
    </row>
    <row r="62" spans="1:4" s="16" customFormat="1" ht="24" customHeight="1">
      <c r="A62" s="42">
        <v>38</v>
      </c>
      <c r="B62" s="8" t="s">
        <v>41</v>
      </c>
      <c r="C62" s="19" t="s">
        <v>20</v>
      </c>
      <c r="D62" s="53">
        <f>3900*1.25</f>
        <v>4875</v>
      </c>
    </row>
    <row r="63" spans="1:4" s="16" customFormat="1" ht="22.5" customHeight="1">
      <c r="A63" s="42">
        <v>39</v>
      </c>
      <c r="B63" s="8" t="s">
        <v>42</v>
      </c>
      <c r="C63" s="19" t="s">
        <v>20</v>
      </c>
      <c r="D63" s="53">
        <f>600*1.25</f>
        <v>750</v>
      </c>
    </row>
    <row r="64" spans="1:4" s="16" customFormat="1" ht="21" customHeight="1">
      <c r="A64" s="42">
        <v>40</v>
      </c>
      <c r="B64" s="8" t="s">
        <v>43</v>
      </c>
      <c r="C64" s="19" t="s">
        <v>20</v>
      </c>
      <c r="D64" s="53">
        <f>600*1.25</f>
        <v>750</v>
      </c>
    </row>
    <row r="65" spans="1:4" s="16" customFormat="1" ht="21" customHeight="1">
      <c r="A65" s="42">
        <v>41</v>
      </c>
      <c r="B65" s="8" t="s">
        <v>977</v>
      </c>
      <c r="C65" s="19" t="s">
        <v>20</v>
      </c>
      <c r="D65" s="53">
        <f>2200*1.25</f>
        <v>2750</v>
      </c>
    </row>
    <row r="66" spans="1:4" s="16" customFormat="1" ht="21" customHeight="1">
      <c r="A66" s="42">
        <v>42</v>
      </c>
      <c r="B66" s="8" t="s">
        <v>978</v>
      </c>
      <c r="C66" s="19" t="s">
        <v>20</v>
      </c>
      <c r="D66" s="53">
        <f>2200*1.25</f>
        <v>2750</v>
      </c>
    </row>
    <row r="67" spans="1:4" s="16" customFormat="1" ht="21" customHeight="1">
      <c r="A67" s="42">
        <v>43</v>
      </c>
      <c r="B67" s="8" t="s">
        <v>44</v>
      </c>
      <c r="C67" s="19" t="s">
        <v>20</v>
      </c>
      <c r="D67" s="53">
        <f>600*1.25</f>
        <v>750</v>
      </c>
    </row>
    <row r="68" spans="1:4" s="16" customFormat="1" ht="21" customHeight="1">
      <c r="A68" s="42">
        <v>44</v>
      </c>
      <c r="B68" s="8" t="s">
        <v>45</v>
      </c>
      <c r="C68" s="19" t="s">
        <v>20</v>
      </c>
      <c r="D68" s="53">
        <f>1500*1.25</f>
        <v>1875</v>
      </c>
    </row>
    <row r="69" spans="1:4" s="16" customFormat="1" ht="21" customHeight="1">
      <c r="A69" s="42">
        <v>45</v>
      </c>
      <c r="B69" s="8" t="s">
        <v>46</v>
      </c>
      <c r="C69" s="19" t="s">
        <v>20</v>
      </c>
      <c r="D69" s="53">
        <f>1200*1.25</f>
        <v>1500</v>
      </c>
    </row>
    <row r="70" spans="1:4" s="16" customFormat="1" ht="21" customHeight="1">
      <c r="A70" s="42">
        <v>46</v>
      </c>
      <c r="B70" s="8" t="s">
        <v>47</v>
      </c>
      <c r="C70" s="19" t="s">
        <v>20</v>
      </c>
      <c r="D70" s="53">
        <f>1300*1.25</f>
        <v>1625</v>
      </c>
    </row>
    <row r="71" spans="1:4" s="16" customFormat="1" ht="21" customHeight="1">
      <c r="A71" s="42">
        <v>47</v>
      </c>
      <c r="B71" s="8" t="s">
        <v>48</v>
      </c>
      <c r="C71" s="19" t="s">
        <v>20</v>
      </c>
      <c r="D71" s="53">
        <f>1100*1.25</f>
        <v>1375</v>
      </c>
    </row>
    <row r="72" spans="1:4" s="14" customFormat="1" ht="21" customHeight="1">
      <c r="A72" s="42">
        <v>48</v>
      </c>
      <c r="B72" s="8" t="s">
        <v>49</v>
      </c>
      <c r="C72" s="19" t="s">
        <v>20</v>
      </c>
      <c r="D72" s="53">
        <f>1600*1.25</f>
        <v>2000</v>
      </c>
    </row>
    <row r="73" spans="1:4" s="13" customFormat="1" ht="21" customHeight="1">
      <c r="A73" s="42">
        <v>49</v>
      </c>
      <c r="B73" s="8" t="s">
        <v>50</v>
      </c>
      <c r="C73" s="19" t="s">
        <v>20</v>
      </c>
      <c r="D73" s="53">
        <f>1600*1.25</f>
        <v>2000</v>
      </c>
    </row>
    <row r="74" spans="1:4" s="13" customFormat="1" ht="30.75" customHeight="1">
      <c r="A74" s="42">
        <v>50</v>
      </c>
      <c r="B74" s="8" t="s">
        <v>51</v>
      </c>
      <c r="C74" s="19" t="s">
        <v>20</v>
      </c>
      <c r="D74" s="53">
        <f>1500*1.25</f>
        <v>1875</v>
      </c>
    </row>
    <row r="75" spans="1:4" s="13" customFormat="1" ht="25.5" customHeight="1">
      <c r="A75" s="42">
        <v>51</v>
      </c>
      <c r="B75" s="8" t="s">
        <v>52</v>
      </c>
      <c r="C75" s="19" t="s">
        <v>20</v>
      </c>
      <c r="D75" s="53">
        <f>4500*1.25</f>
        <v>5625</v>
      </c>
    </row>
    <row r="76" spans="1:4" s="13" customFormat="1" ht="23.25" customHeight="1">
      <c r="A76" s="277" t="s">
        <v>53</v>
      </c>
      <c r="B76" s="278"/>
      <c r="C76" s="278"/>
      <c r="D76" s="279"/>
    </row>
    <row r="77" spans="1:4" s="13" customFormat="1" ht="27.75" customHeight="1">
      <c r="A77" s="40">
        <v>52</v>
      </c>
      <c r="B77" s="8" t="s">
        <v>41</v>
      </c>
      <c r="C77" s="9" t="s">
        <v>20</v>
      </c>
      <c r="D77" s="41">
        <f>3900*1.25</f>
        <v>4875</v>
      </c>
    </row>
    <row r="78" spans="1:4" s="13" customFormat="1" ht="35.25" customHeight="1">
      <c r="A78" s="40">
        <v>53</v>
      </c>
      <c r="B78" s="8" t="s">
        <v>54</v>
      </c>
      <c r="C78" s="11" t="s">
        <v>35</v>
      </c>
      <c r="D78" s="41">
        <f>10000*1.25</f>
        <v>12500</v>
      </c>
    </row>
    <row r="79" spans="1:4" s="13" customFormat="1" ht="32.25" customHeight="1">
      <c r="A79" s="40">
        <v>54</v>
      </c>
      <c r="B79" s="8" t="s">
        <v>587</v>
      </c>
      <c r="C79" s="11" t="s">
        <v>35</v>
      </c>
      <c r="D79" s="41">
        <f aca="true" t="shared" si="0" ref="D79:D86">10500*1.25</f>
        <v>13125</v>
      </c>
    </row>
    <row r="80" spans="1:4" s="13" customFormat="1" ht="31.5" customHeight="1">
      <c r="A80" s="40">
        <v>55</v>
      </c>
      <c r="B80" s="8" t="s">
        <v>588</v>
      </c>
      <c r="C80" s="11" t="s">
        <v>35</v>
      </c>
      <c r="D80" s="41">
        <f t="shared" si="0"/>
        <v>13125</v>
      </c>
    </row>
    <row r="81" spans="1:4" s="13" customFormat="1" ht="27.75" customHeight="1">
      <c r="A81" s="40">
        <v>56</v>
      </c>
      <c r="B81" s="8" t="s">
        <v>589</v>
      </c>
      <c r="C81" s="11" t="s">
        <v>35</v>
      </c>
      <c r="D81" s="41">
        <f t="shared" si="0"/>
        <v>13125</v>
      </c>
    </row>
    <row r="82" spans="1:4" s="13" customFormat="1" ht="33" customHeight="1">
      <c r="A82" s="40">
        <v>57</v>
      </c>
      <c r="B82" s="8" t="s">
        <v>590</v>
      </c>
      <c r="C82" s="11" t="s">
        <v>35</v>
      </c>
      <c r="D82" s="41">
        <f t="shared" si="0"/>
        <v>13125</v>
      </c>
    </row>
    <row r="83" spans="1:4" s="13" customFormat="1" ht="29.25" customHeight="1">
      <c r="A83" s="40">
        <v>58</v>
      </c>
      <c r="B83" s="8" t="s">
        <v>591</v>
      </c>
      <c r="C83" s="11" t="s">
        <v>35</v>
      </c>
      <c r="D83" s="41">
        <f t="shared" si="0"/>
        <v>13125</v>
      </c>
    </row>
    <row r="84" spans="1:4" s="13" customFormat="1" ht="29.25" customHeight="1">
      <c r="A84" s="40">
        <v>59</v>
      </c>
      <c r="B84" s="8" t="s">
        <v>592</v>
      </c>
      <c r="C84" s="11" t="s">
        <v>35</v>
      </c>
      <c r="D84" s="41">
        <f t="shared" si="0"/>
        <v>13125</v>
      </c>
    </row>
    <row r="85" spans="1:4" s="13" customFormat="1" ht="29.25" customHeight="1">
      <c r="A85" s="40">
        <v>60</v>
      </c>
      <c r="B85" s="8" t="s">
        <v>593</v>
      </c>
      <c r="C85" s="11" t="s">
        <v>35</v>
      </c>
      <c r="D85" s="41">
        <f t="shared" si="0"/>
        <v>13125</v>
      </c>
    </row>
    <row r="86" spans="1:4" s="13" customFormat="1" ht="33.75" customHeight="1">
      <c r="A86" s="40">
        <v>61</v>
      </c>
      <c r="B86" s="8" t="s">
        <v>594</v>
      </c>
      <c r="C86" s="11" t="s">
        <v>35</v>
      </c>
      <c r="D86" s="41">
        <f t="shared" si="0"/>
        <v>13125</v>
      </c>
    </row>
    <row r="87" spans="1:4" s="13" customFormat="1" ht="36" customHeight="1">
      <c r="A87" s="40">
        <v>62</v>
      </c>
      <c r="B87" s="8" t="s">
        <v>595</v>
      </c>
      <c r="C87" s="11" t="s">
        <v>20</v>
      </c>
      <c r="D87" s="41">
        <f>5000*1.25</f>
        <v>6250</v>
      </c>
    </row>
    <row r="88" spans="1:4" s="13" customFormat="1" ht="30.75" customHeight="1">
      <c r="A88" s="40">
        <v>63</v>
      </c>
      <c r="B88" s="8" t="s">
        <v>55</v>
      </c>
      <c r="C88" s="11" t="s">
        <v>20</v>
      </c>
      <c r="D88" s="41">
        <f>2000*1.25</f>
        <v>2500</v>
      </c>
    </row>
    <row r="89" spans="1:4" s="13" customFormat="1" ht="31.5" customHeight="1">
      <c r="A89" s="40">
        <v>64</v>
      </c>
      <c r="B89" s="8" t="s">
        <v>56</v>
      </c>
      <c r="C89" s="11" t="s">
        <v>35</v>
      </c>
      <c r="D89" s="41">
        <f>10500*1.25</f>
        <v>13125</v>
      </c>
    </row>
    <row r="90" spans="1:4" s="13" customFormat="1" ht="24" customHeight="1">
      <c r="A90" s="40">
        <v>65</v>
      </c>
      <c r="B90" s="8" t="s">
        <v>596</v>
      </c>
      <c r="C90" s="9" t="s">
        <v>35</v>
      </c>
      <c r="D90" s="41">
        <f>10000*1.25</f>
        <v>12500</v>
      </c>
    </row>
    <row r="91" spans="1:4" s="14" customFormat="1" ht="21" customHeight="1">
      <c r="A91" s="40">
        <v>66</v>
      </c>
      <c r="B91" s="8" t="s">
        <v>57</v>
      </c>
      <c r="C91" s="9" t="s">
        <v>35</v>
      </c>
      <c r="D91" s="41">
        <f>10000*1.25</f>
        <v>12500</v>
      </c>
    </row>
    <row r="92" spans="1:4" s="13" customFormat="1" ht="21" customHeight="1">
      <c r="A92" s="40">
        <v>67</v>
      </c>
      <c r="B92" s="8" t="s">
        <v>597</v>
      </c>
      <c r="C92" s="9" t="s">
        <v>20</v>
      </c>
      <c r="D92" s="41">
        <f>8000*1.25</f>
        <v>10000</v>
      </c>
    </row>
    <row r="93" spans="1:4" s="13" customFormat="1" ht="24.75" customHeight="1">
      <c r="A93" s="40">
        <v>68</v>
      </c>
      <c r="B93" s="8" t="s">
        <v>598</v>
      </c>
      <c r="C93" s="9" t="s">
        <v>35</v>
      </c>
      <c r="D93" s="41">
        <f>10000*1.25</f>
        <v>12500</v>
      </c>
    </row>
    <row r="94" spans="1:4" s="13" customFormat="1" ht="22.5" customHeight="1">
      <c r="A94" s="40">
        <v>69</v>
      </c>
      <c r="B94" s="8" t="s">
        <v>52</v>
      </c>
      <c r="C94" s="11" t="s">
        <v>20</v>
      </c>
      <c r="D94" s="41">
        <f>4500*1.25</f>
        <v>5625</v>
      </c>
    </row>
    <row r="95" spans="1:4" s="13" customFormat="1" ht="19.5" customHeight="1">
      <c r="A95" s="277" t="s">
        <v>58</v>
      </c>
      <c r="B95" s="278"/>
      <c r="C95" s="278"/>
      <c r="D95" s="279"/>
    </row>
    <row r="96" spans="1:4" s="13" customFormat="1" ht="26.25" customHeight="1">
      <c r="A96" s="40">
        <v>70</v>
      </c>
      <c r="B96" s="22" t="s">
        <v>59</v>
      </c>
      <c r="C96" s="11" t="s">
        <v>20</v>
      </c>
      <c r="D96" s="41">
        <f>4500*1.25</f>
        <v>5625</v>
      </c>
    </row>
    <row r="97" spans="1:4" s="14" customFormat="1" ht="24" customHeight="1">
      <c r="A97" s="40">
        <v>71</v>
      </c>
      <c r="B97" s="22" t="s">
        <v>60</v>
      </c>
      <c r="C97" s="11" t="s">
        <v>20</v>
      </c>
      <c r="D97" s="41">
        <f>5500*1.25</f>
        <v>6875</v>
      </c>
    </row>
    <row r="98" spans="1:4" s="23" customFormat="1" ht="24.75" customHeight="1">
      <c r="A98" s="40">
        <v>72</v>
      </c>
      <c r="B98" s="22" t="s">
        <v>61</v>
      </c>
      <c r="C98" s="11" t="s">
        <v>20</v>
      </c>
      <c r="D98" s="41">
        <f>13000*1.25</f>
        <v>16250</v>
      </c>
    </row>
    <row r="99" spans="1:4" s="14" customFormat="1" ht="21" customHeight="1">
      <c r="A99" s="40">
        <v>73</v>
      </c>
      <c r="B99" s="22" t="s">
        <v>62</v>
      </c>
      <c r="C99" s="11" t="s">
        <v>20</v>
      </c>
      <c r="D99" s="41">
        <f>6000*1.25</f>
        <v>7500</v>
      </c>
    </row>
    <row r="100" spans="1:4" s="13" customFormat="1" ht="21.75" customHeight="1">
      <c r="A100" s="40">
        <v>74</v>
      </c>
      <c r="B100" s="22" t="s">
        <v>63</v>
      </c>
      <c r="C100" s="11" t="s">
        <v>20</v>
      </c>
      <c r="D100" s="41">
        <f>2500*1.25</f>
        <v>3125</v>
      </c>
    </row>
    <row r="101" spans="1:4" s="13" customFormat="1" ht="21" customHeight="1">
      <c r="A101" s="277" t="s">
        <v>64</v>
      </c>
      <c r="B101" s="278"/>
      <c r="C101" s="278"/>
      <c r="D101" s="279"/>
    </row>
    <row r="102" spans="1:4" s="13" customFormat="1" ht="21" customHeight="1">
      <c r="A102" s="40">
        <v>75</v>
      </c>
      <c r="B102" s="8" t="s">
        <v>65</v>
      </c>
      <c r="C102" s="11" t="s">
        <v>20</v>
      </c>
      <c r="D102" s="41">
        <f>6500*1.25</f>
        <v>8125</v>
      </c>
    </row>
    <row r="103" spans="1:4" s="13" customFormat="1" ht="21" customHeight="1">
      <c r="A103" s="40">
        <v>76</v>
      </c>
      <c r="B103" s="8" t="s">
        <v>946</v>
      </c>
      <c r="C103" s="11" t="s">
        <v>20</v>
      </c>
      <c r="D103" s="41">
        <f>5000*1.25</f>
        <v>6250</v>
      </c>
    </row>
    <row r="104" spans="1:4" s="13" customFormat="1" ht="21" customHeight="1">
      <c r="A104" s="277" t="s">
        <v>66</v>
      </c>
      <c r="B104" s="278"/>
      <c r="C104" s="278"/>
      <c r="D104" s="279"/>
    </row>
    <row r="105" spans="1:4" s="13" customFormat="1" ht="21" customHeight="1">
      <c r="A105" s="40">
        <v>77</v>
      </c>
      <c r="B105" s="8" t="s">
        <v>67</v>
      </c>
      <c r="C105" s="9" t="s">
        <v>20</v>
      </c>
      <c r="D105" s="41">
        <f>5500*1.25</f>
        <v>6875</v>
      </c>
    </row>
    <row r="106" spans="1:4" s="13" customFormat="1" ht="21" customHeight="1">
      <c r="A106" s="40">
        <v>78</v>
      </c>
      <c r="B106" s="8" t="s">
        <v>68</v>
      </c>
      <c r="C106" s="9" t="s">
        <v>40</v>
      </c>
      <c r="D106" s="41">
        <f>3800*1.25</f>
        <v>4750</v>
      </c>
    </row>
    <row r="107" spans="1:4" s="13" customFormat="1" ht="21" customHeight="1">
      <c r="A107" s="40">
        <v>79</v>
      </c>
      <c r="B107" s="8" t="s">
        <v>69</v>
      </c>
      <c r="C107" s="9" t="s">
        <v>20</v>
      </c>
      <c r="D107" s="41">
        <f>1200*1.25</f>
        <v>1500</v>
      </c>
    </row>
    <row r="108" spans="1:4" s="13" customFormat="1" ht="19.5" customHeight="1">
      <c r="A108" s="40">
        <v>80</v>
      </c>
      <c r="B108" s="8" t="s">
        <v>70</v>
      </c>
      <c r="C108" s="9" t="s">
        <v>20</v>
      </c>
      <c r="D108" s="41">
        <f>1200*1.25</f>
        <v>1500</v>
      </c>
    </row>
    <row r="109" spans="1:4" s="13" customFormat="1" ht="21" customHeight="1">
      <c r="A109" s="40">
        <v>81</v>
      </c>
      <c r="B109" s="8" t="s">
        <v>71</v>
      </c>
      <c r="C109" s="9" t="s">
        <v>20</v>
      </c>
      <c r="D109" s="41">
        <f>1200*1.25</f>
        <v>1500</v>
      </c>
    </row>
    <row r="110" spans="1:4" s="13" customFormat="1" ht="21" customHeight="1">
      <c r="A110" s="40">
        <v>82</v>
      </c>
      <c r="B110" s="8" t="s">
        <v>72</v>
      </c>
      <c r="C110" s="9" t="s">
        <v>20</v>
      </c>
      <c r="D110" s="41">
        <f>2700*1.25</f>
        <v>3375</v>
      </c>
    </row>
    <row r="111" spans="1:4" s="13" customFormat="1" ht="21" customHeight="1">
      <c r="A111" s="40">
        <v>83</v>
      </c>
      <c r="B111" s="8" t="s">
        <v>73</v>
      </c>
      <c r="C111" s="9" t="s">
        <v>20</v>
      </c>
      <c r="D111" s="41">
        <f>10000*1.25</f>
        <v>12500</v>
      </c>
    </row>
    <row r="112" spans="1:4" s="13" customFormat="1" ht="21" customHeight="1">
      <c r="A112" s="40">
        <v>84</v>
      </c>
      <c r="B112" s="8" t="s">
        <v>74</v>
      </c>
      <c r="C112" s="9" t="s">
        <v>20</v>
      </c>
      <c r="D112" s="41">
        <f>6400*1.25</f>
        <v>8000</v>
      </c>
    </row>
    <row r="113" spans="1:4" s="13" customFormat="1" ht="21" customHeight="1">
      <c r="A113" s="40">
        <v>85</v>
      </c>
      <c r="B113" s="8" t="s">
        <v>75</v>
      </c>
      <c r="C113" s="9" t="s">
        <v>20</v>
      </c>
      <c r="D113" s="41">
        <f>6000*1.25</f>
        <v>7500</v>
      </c>
    </row>
    <row r="114" spans="1:4" s="14" customFormat="1" ht="21" customHeight="1">
      <c r="A114" s="40">
        <v>86</v>
      </c>
      <c r="B114" s="8" t="s">
        <v>76</v>
      </c>
      <c r="C114" s="9" t="s">
        <v>20</v>
      </c>
      <c r="D114" s="41">
        <f>7000*1.25</f>
        <v>8750</v>
      </c>
    </row>
    <row r="115" spans="1:4" s="13" customFormat="1" ht="21" customHeight="1">
      <c r="A115" s="40">
        <v>87</v>
      </c>
      <c r="B115" s="8" t="s">
        <v>77</v>
      </c>
      <c r="C115" s="9" t="s">
        <v>20</v>
      </c>
      <c r="D115" s="41">
        <f>10800*1.25</f>
        <v>13500</v>
      </c>
    </row>
    <row r="116" spans="1:4" s="13" customFormat="1" ht="21" customHeight="1">
      <c r="A116" s="40">
        <v>88</v>
      </c>
      <c r="B116" s="8" t="s">
        <v>78</v>
      </c>
      <c r="C116" s="9" t="s">
        <v>20</v>
      </c>
      <c r="D116" s="41">
        <f>3500*1.25</f>
        <v>4375</v>
      </c>
    </row>
    <row r="117" spans="1:4" s="13" customFormat="1" ht="21" customHeight="1">
      <c r="A117" s="40">
        <v>89</v>
      </c>
      <c r="B117" s="8" t="s">
        <v>79</v>
      </c>
      <c r="C117" s="9" t="s">
        <v>20</v>
      </c>
      <c r="D117" s="41">
        <f>2500*1.25</f>
        <v>3125</v>
      </c>
    </row>
    <row r="118" spans="1:4" s="13" customFormat="1" ht="21" customHeight="1">
      <c r="A118" s="40">
        <v>90</v>
      </c>
      <c r="B118" s="8" t="s">
        <v>80</v>
      </c>
      <c r="C118" s="9" t="s">
        <v>40</v>
      </c>
      <c r="D118" s="41">
        <f>2300*1.25</f>
        <v>2875</v>
      </c>
    </row>
    <row r="119" spans="1:4" s="13" customFormat="1" ht="21" customHeight="1">
      <c r="A119" s="277" t="s">
        <v>81</v>
      </c>
      <c r="B119" s="278"/>
      <c r="C119" s="278"/>
      <c r="D119" s="279"/>
    </row>
    <row r="120" spans="1:4" s="13" customFormat="1" ht="21" customHeight="1">
      <c r="A120" s="40">
        <v>91</v>
      </c>
      <c r="B120" s="24" t="s">
        <v>82</v>
      </c>
      <c r="C120" s="25" t="s">
        <v>20</v>
      </c>
      <c r="D120" s="41">
        <f>1830*1.25</f>
        <v>2287.5</v>
      </c>
    </row>
    <row r="121" spans="1:4" s="13" customFormat="1" ht="21" customHeight="1">
      <c r="A121" s="40">
        <v>92</v>
      </c>
      <c r="B121" s="24" t="s">
        <v>83</v>
      </c>
      <c r="C121" s="25" t="s">
        <v>20</v>
      </c>
      <c r="D121" s="41">
        <f>1800*1.25</f>
        <v>2250</v>
      </c>
    </row>
    <row r="122" spans="1:4" s="13" customFormat="1" ht="21" customHeight="1">
      <c r="A122" s="40">
        <v>93</v>
      </c>
      <c r="B122" s="24" t="s">
        <v>84</v>
      </c>
      <c r="C122" s="25" t="s">
        <v>20</v>
      </c>
      <c r="D122" s="41">
        <f>2600*1.25</f>
        <v>3250</v>
      </c>
    </row>
    <row r="123" spans="1:4" s="13" customFormat="1" ht="21" customHeight="1">
      <c r="A123" s="40">
        <v>94</v>
      </c>
      <c r="B123" s="24" t="s">
        <v>85</v>
      </c>
      <c r="C123" s="25" t="s">
        <v>20</v>
      </c>
      <c r="D123" s="41">
        <f>3000*1.25</f>
        <v>3750</v>
      </c>
    </row>
    <row r="124" spans="1:4" s="13" customFormat="1" ht="27" customHeight="1">
      <c r="A124" s="40">
        <v>95</v>
      </c>
      <c r="B124" s="24" t="s">
        <v>86</v>
      </c>
      <c r="C124" s="25" t="s">
        <v>20</v>
      </c>
      <c r="D124" s="41">
        <f>1200*1.25</f>
        <v>1500</v>
      </c>
    </row>
    <row r="125" spans="1:4" s="13" customFormat="1" ht="27" customHeight="1">
      <c r="A125" s="40">
        <v>96</v>
      </c>
      <c r="B125" s="24" t="s">
        <v>87</v>
      </c>
      <c r="C125" s="25" t="s">
        <v>20</v>
      </c>
      <c r="D125" s="41">
        <f>1600*1.25</f>
        <v>2000</v>
      </c>
    </row>
    <row r="126" spans="1:4" s="13" customFormat="1" ht="27" customHeight="1">
      <c r="A126" s="40">
        <v>97</v>
      </c>
      <c r="B126" s="24" t="s">
        <v>88</v>
      </c>
      <c r="C126" s="25" t="s">
        <v>20</v>
      </c>
      <c r="D126" s="41">
        <f>2300*1.25</f>
        <v>2875</v>
      </c>
    </row>
    <row r="127" spans="1:4" s="13" customFormat="1" ht="19.5" customHeight="1">
      <c r="A127" s="40">
        <v>98</v>
      </c>
      <c r="B127" s="24" t="s">
        <v>89</v>
      </c>
      <c r="C127" s="25" t="s">
        <v>20</v>
      </c>
      <c r="D127" s="41">
        <f>2400*1.25</f>
        <v>3000</v>
      </c>
    </row>
    <row r="128" spans="1:4" s="13" customFormat="1" ht="27" customHeight="1">
      <c r="A128" s="40">
        <v>99</v>
      </c>
      <c r="B128" s="24" t="s">
        <v>90</v>
      </c>
      <c r="C128" s="25" t="s">
        <v>20</v>
      </c>
      <c r="D128" s="41">
        <f>2100*1.25</f>
        <v>2625</v>
      </c>
    </row>
    <row r="129" spans="1:4" s="13" customFormat="1" ht="16.5" customHeight="1">
      <c r="A129" s="40">
        <v>100</v>
      </c>
      <c r="B129" s="24" t="s">
        <v>91</v>
      </c>
      <c r="C129" s="25" t="s">
        <v>20</v>
      </c>
      <c r="D129" s="41">
        <f>1100*1.25</f>
        <v>1375</v>
      </c>
    </row>
    <row r="130" spans="1:4" s="13" customFormat="1" ht="27" customHeight="1">
      <c r="A130" s="40">
        <v>101</v>
      </c>
      <c r="B130" s="24" t="s">
        <v>92</v>
      </c>
      <c r="C130" s="25" t="s">
        <v>20</v>
      </c>
      <c r="D130" s="41">
        <f>2000*1.25</f>
        <v>2500</v>
      </c>
    </row>
    <row r="131" spans="1:4" s="13" customFormat="1" ht="27" customHeight="1">
      <c r="A131" s="40">
        <v>102</v>
      </c>
      <c r="B131" s="24" t="s">
        <v>93</v>
      </c>
      <c r="C131" s="25" t="s">
        <v>20</v>
      </c>
      <c r="D131" s="41">
        <f>2500*1.25</f>
        <v>3125</v>
      </c>
    </row>
    <row r="132" spans="1:4" s="13" customFormat="1" ht="27" customHeight="1">
      <c r="A132" s="277" t="s">
        <v>94</v>
      </c>
      <c r="B132" s="278"/>
      <c r="C132" s="278"/>
      <c r="D132" s="279"/>
    </row>
    <row r="133" spans="1:4" s="13" customFormat="1" ht="27" customHeight="1">
      <c r="A133" s="40">
        <v>103</v>
      </c>
      <c r="B133" s="24" t="s">
        <v>95</v>
      </c>
      <c r="C133" s="25" t="s">
        <v>20</v>
      </c>
      <c r="D133" s="41">
        <f>2300*1.25</f>
        <v>2875</v>
      </c>
    </row>
    <row r="134" spans="1:4" s="13" customFormat="1" ht="27" customHeight="1">
      <c r="A134" s="40">
        <v>104</v>
      </c>
      <c r="B134" s="24" t="s">
        <v>96</v>
      </c>
      <c r="C134" s="25" t="s">
        <v>20</v>
      </c>
      <c r="D134" s="41">
        <f>2200*1.25</f>
        <v>2750</v>
      </c>
    </row>
    <row r="135" spans="1:4" s="13" customFormat="1" ht="27" customHeight="1">
      <c r="A135" s="40">
        <v>105</v>
      </c>
      <c r="B135" s="24" t="s">
        <v>97</v>
      </c>
      <c r="C135" s="25" t="s">
        <v>20</v>
      </c>
      <c r="D135" s="41">
        <f>3000*1.25</f>
        <v>3750</v>
      </c>
    </row>
    <row r="136" spans="1:4" s="13" customFormat="1" ht="21" customHeight="1">
      <c r="A136" s="40">
        <v>106</v>
      </c>
      <c r="B136" s="24" t="s">
        <v>98</v>
      </c>
      <c r="C136" s="25" t="s">
        <v>20</v>
      </c>
      <c r="D136" s="41">
        <f>2300*1.25</f>
        <v>2875</v>
      </c>
    </row>
    <row r="137" spans="1:4" s="13" customFormat="1" ht="28.5" customHeight="1">
      <c r="A137" s="40">
        <v>107</v>
      </c>
      <c r="B137" s="24" t="s">
        <v>99</v>
      </c>
      <c r="C137" s="25" t="s">
        <v>20</v>
      </c>
      <c r="D137" s="41">
        <f>1300*1.25</f>
        <v>1625</v>
      </c>
    </row>
    <row r="138" spans="1:4" s="13" customFormat="1" ht="28.5" customHeight="1">
      <c r="A138" s="40">
        <v>108</v>
      </c>
      <c r="B138" s="24" t="s">
        <v>100</v>
      </c>
      <c r="C138" s="25" t="s">
        <v>20</v>
      </c>
      <c r="D138" s="41">
        <f>3000*1.25</f>
        <v>3750</v>
      </c>
    </row>
    <row r="139" spans="1:4" s="13" customFormat="1" ht="28.5" customHeight="1">
      <c r="A139" s="40">
        <v>109</v>
      </c>
      <c r="B139" s="24" t="s">
        <v>101</v>
      </c>
      <c r="C139" s="25" t="s">
        <v>20</v>
      </c>
      <c r="D139" s="41">
        <f>1600*1.25</f>
        <v>2000</v>
      </c>
    </row>
    <row r="140" spans="1:4" s="13" customFormat="1" ht="28.5" customHeight="1">
      <c r="A140" s="40">
        <v>110</v>
      </c>
      <c r="B140" s="24" t="s">
        <v>102</v>
      </c>
      <c r="C140" s="25" t="s">
        <v>20</v>
      </c>
      <c r="D140" s="41">
        <f>2100*1.25</f>
        <v>2625</v>
      </c>
    </row>
    <row r="141" spans="1:4" s="13" customFormat="1" ht="28.5" customHeight="1">
      <c r="A141" s="40">
        <v>111</v>
      </c>
      <c r="B141" s="24" t="s">
        <v>103</v>
      </c>
      <c r="C141" s="25" t="s">
        <v>20</v>
      </c>
      <c r="D141" s="41">
        <f>2700*1.25</f>
        <v>3375</v>
      </c>
    </row>
    <row r="142" spans="1:4" s="13" customFormat="1" ht="28.5" customHeight="1">
      <c r="A142" s="40">
        <v>112</v>
      </c>
      <c r="B142" s="24" t="s">
        <v>714</v>
      </c>
      <c r="C142" s="25" t="s">
        <v>35</v>
      </c>
      <c r="D142" s="41">
        <f>10000*1.25</f>
        <v>12500</v>
      </c>
    </row>
    <row r="143" spans="1:4" s="13" customFormat="1" ht="28.5" customHeight="1">
      <c r="A143" s="40">
        <v>113</v>
      </c>
      <c r="B143" s="24" t="s">
        <v>86</v>
      </c>
      <c r="C143" s="25" t="s">
        <v>20</v>
      </c>
      <c r="D143" s="41">
        <f>1200*1.25</f>
        <v>1500</v>
      </c>
    </row>
    <row r="144" spans="1:4" s="13" customFormat="1" ht="28.5" customHeight="1">
      <c r="A144" s="40">
        <v>114</v>
      </c>
      <c r="B144" s="24" t="s">
        <v>87</v>
      </c>
      <c r="C144" s="25" t="s">
        <v>20</v>
      </c>
      <c r="D144" s="41">
        <f>1400*1.25</f>
        <v>1750</v>
      </c>
    </row>
    <row r="145" spans="1:4" s="13" customFormat="1" ht="28.5" customHeight="1">
      <c r="A145" s="40">
        <v>115</v>
      </c>
      <c r="B145" s="24" t="s">
        <v>104</v>
      </c>
      <c r="C145" s="25" t="s">
        <v>35</v>
      </c>
      <c r="D145" s="41">
        <f>50000*1.25</f>
        <v>62500</v>
      </c>
    </row>
    <row r="146" spans="1:4" s="13" customFormat="1" ht="28.5" customHeight="1">
      <c r="A146" s="40">
        <v>116</v>
      </c>
      <c r="B146" s="24" t="s">
        <v>105</v>
      </c>
      <c r="C146" s="25" t="s">
        <v>20</v>
      </c>
      <c r="D146" s="41">
        <f>1500*1.25</f>
        <v>1875</v>
      </c>
    </row>
    <row r="147" spans="1:4" s="13" customFormat="1" ht="28.5" customHeight="1">
      <c r="A147" s="40">
        <v>117</v>
      </c>
      <c r="B147" s="24" t="s">
        <v>89</v>
      </c>
      <c r="C147" s="25" t="s">
        <v>20</v>
      </c>
      <c r="D147" s="41">
        <f>2900*1.25</f>
        <v>3625</v>
      </c>
    </row>
    <row r="148" spans="1:4" s="13" customFormat="1" ht="28.5" customHeight="1">
      <c r="A148" s="40">
        <v>118</v>
      </c>
      <c r="B148" s="24" t="s">
        <v>106</v>
      </c>
      <c r="C148" s="25" t="s">
        <v>20</v>
      </c>
      <c r="D148" s="41">
        <f>900*1.25</f>
        <v>1125</v>
      </c>
    </row>
    <row r="149" spans="1:4" s="13" customFormat="1" ht="28.5" customHeight="1">
      <c r="A149" s="40">
        <v>119</v>
      </c>
      <c r="B149" s="24" t="s">
        <v>107</v>
      </c>
      <c r="C149" s="25" t="s">
        <v>20</v>
      </c>
      <c r="D149" s="41">
        <f>3800*1.25</f>
        <v>4750</v>
      </c>
    </row>
    <row r="150" spans="1:4" s="13" customFormat="1" ht="28.5" customHeight="1">
      <c r="A150" s="40">
        <v>120</v>
      </c>
      <c r="B150" s="24" t="s">
        <v>93</v>
      </c>
      <c r="C150" s="25" t="s">
        <v>20</v>
      </c>
      <c r="D150" s="41">
        <f>2200*1.25</f>
        <v>2750</v>
      </c>
    </row>
    <row r="151" spans="1:4" s="13" customFormat="1" ht="28.5" customHeight="1">
      <c r="A151" s="277" t="s">
        <v>108</v>
      </c>
      <c r="B151" s="278"/>
      <c r="C151" s="278"/>
      <c r="D151" s="279"/>
    </row>
    <row r="152" spans="1:4" s="13" customFormat="1" ht="28.5" customHeight="1">
      <c r="A152" s="40">
        <v>121</v>
      </c>
      <c r="B152" s="24" t="s">
        <v>110</v>
      </c>
      <c r="C152" s="25" t="s">
        <v>20</v>
      </c>
      <c r="D152" s="41">
        <f>1000*1.25</f>
        <v>1250</v>
      </c>
    </row>
    <row r="153" spans="1:4" s="13" customFormat="1" ht="28.5" customHeight="1">
      <c r="A153" s="40">
        <v>122</v>
      </c>
      <c r="B153" s="24" t="s">
        <v>111</v>
      </c>
      <c r="C153" s="25" t="s">
        <v>20</v>
      </c>
      <c r="D153" s="41">
        <f>1000*1.25</f>
        <v>1250</v>
      </c>
    </row>
    <row r="154" spans="1:4" s="13" customFormat="1" ht="28.5" customHeight="1">
      <c r="A154" s="40">
        <v>123</v>
      </c>
      <c r="B154" s="24" t="s">
        <v>646</v>
      </c>
      <c r="C154" s="25" t="s">
        <v>20</v>
      </c>
      <c r="D154" s="41">
        <f>2500*1.25</f>
        <v>3125</v>
      </c>
    </row>
    <row r="155" spans="1:4" s="13" customFormat="1" ht="21" customHeight="1">
      <c r="A155" s="40">
        <v>124</v>
      </c>
      <c r="B155" s="24" t="s">
        <v>112</v>
      </c>
      <c r="C155" s="25" t="s">
        <v>20</v>
      </c>
      <c r="D155" s="41">
        <f>2600*1.25</f>
        <v>3250</v>
      </c>
    </row>
    <row r="156" spans="1:4" s="13" customFormat="1" ht="26.25" customHeight="1">
      <c r="A156" s="40">
        <v>125</v>
      </c>
      <c r="B156" s="24" t="s">
        <v>113</v>
      </c>
      <c r="C156" s="25" t="s">
        <v>20</v>
      </c>
      <c r="D156" s="41">
        <f>2600*1.25</f>
        <v>3250</v>
      </c>
    </row>
    <row r="157" spans="1:4" s="13" customFormat="1" ht="26.25" customHeight="1">
      <c r="A157" s="40">
        <v>126</v>
      </c>
      <c r="B157" s="24" t="s">
        <v>114</v>
      </c>
      <c r="C157" s="25" t="s">
        <v>20</v>
      </c>
      <c r="D157" s="41">
        <f>3000*1.25</f>
        <v>3750</v>
      </c>
    </row>
    <row r="158" spans="1:4" s="13" customFormat="1" ht="26.25" customHeight="1">
      <c r="A158" s="40">
        <v>127</v>
      </c>
      <c r="B158" s="24" t="s">
        <v>115</v>
      </c>
      <c r="C158" s="25" t="s">
        <v>20</v>
      </c>
      <c r="D158" s="41">
        <f>1700*1.25</f>
        <v>2125</v>
      </c>
    </row>
    <row r="159" spans="1:4" s="13" customFormat="1" ht="26.25" customHeight="1">
      <c r="A159" s="40">
        <v>128</v>
      </c>
      <c r="B159" s="24" t="s">
        <v>116</v>
      </c>
      <c r="C159" s="25" t="s">
        <v>20</v>
      </c>
      <c r="D159" s="41">
        <f>1600*1.25</f>
        <v>2000</v>
      </c>
    </row>
    <row r="160" spans="1:4" s="13" customFormat="1" ht="26.25" customHeight="1">
      <c r="A160" s="40">
        <v>129</v>
      </c>
      <c r="B160" s="24" t="s">
        <v>117</v>
      </c>
      <c r="C160" s="25" t="s">
        <v>20</v>
      </c>
      <c r="D160" s="41">
        <f>4000*1.25</f>
        <v>5000</v>
      </c>
    </row>
    <row r="161" spans="1:4" s="13" customFormat="1" ht="26.25" customHeight="1">
      <c r="A161" s="40">
        <v>130</v>
      </c>
      <c r="B161" s="24" t="s">
        <v>118</v>
      </c>
      <c r="C161" s="25" t="s">
        <v>20</v>
      </c>
      <c r="D161" s="41">
        <f>4800*1.25</f>
        <v>6000</v>
      </c>
    </row>
    <row r="162" spans="1:4" s="13" customFormat="1" ht="26.25" customHeight="1">
      <c r="A162" s="40">
        <v>131</v>
      </c>
      <c r="B162" s="24" t="s">
        <v>119</v>
      </c>
      <c r="C162" s="25" t="s">
        <v>20</v>
      </c>
      <c r="D162" s="41">
        <f>3000*1.25</f>
        <v>3750</v>
      </c>
    </row>
    <row r="163" spans="1:4" s="13" customFormat="1" ht="26.25" customHeight="1">
      <c r="A163" s="40">
        <v>132</v>
      </c>
      <c r="B163" s="24" t="s">
        <v>120</v>
      </c>
      <c r="C163" s="25" t="s">
        <v>20</v>
      </c>
      <c r="D163" s="41">
        <f>3400*1.25</f>
        <v>4250</v>
      </c>
    </row>
    <row r="164" spans="1:4" s="13" customFormat="1" ht="26.25" customHeight="1">
      <c r="A164" s="277" t="s">
        <v>122</v>
      </c>
      <c r="B164" s="278"/>
      <c r="C164" s="278"/>
      <c r="D164" s="279"/>
    </row>
    <row r="165" spans="1:4" s="13" customFormat="1" ht="26.25" customHeight="1">
      <c r="A165" s="40">
        <v>133</v>
      </c>
      <c r="B165" s="24" t="s">
        <v>629</v>
      </c>
      <c r="C165" s="25" t="s">
        <v>35</v>
      </c>
      <c r="D165" s="41">
        <f>20000*1.25</f>
        <v>25000</v>
      </c>
    </row>
    <row r="166" spans="1:4" s="13" customFormat="1" ht="26.25" customHeight="1">
      <c r="A166" s="40">
        <v>134</v>
      </c>
      <c r="B166" s="24" t="s">
        <v>600</v>
      </c>
      <c r="C166" s="25" t="s">
        <v>20</v>
      </c>
      <c r="D166" s="41">
        <f>1200*1.25</f>
        <v>1500</v>
      </c>
    </row>
    <row r="167" spans="1:4" s="13" customFormat="1" ht="26.25" customHeight="1">
      <c r="A167" s="40">
        <v>135</v>
      </c>
      <c r="B167" s="24" t="s">
        <v>123</v>
      </c>
      <c r="C167" s="25" t="s">
        <v>20</v>
      </c>
      <c r="D167" s="41">
        <f>3000*1.25</f>
        <v>3750</v>
      </c>
    </row>
    <row r="168" spans="1:4" s="13" customFormat="1" ht="22.5" customHeight="1">
      <c r="A168" s="40">
        <v>136</v>
      </c>
      <c r="B168" s="24" t="s">
        <v>124</v>
      </c>
      <c r="C168" s="25" t="s">
        <v>20</v>
      </c>
      <c r="D168" s="41">
        <f>3500*1.25</f>
        <v>4375</v>
      </c>
    </row>
    <row r="169" spans="1:4" s="13" customFormat="1" ht="25.5" customHeight="1">
      <c r="A169" s="40">
        <v>137</v>
      </c>
      <c r="B169" s="24" t="s">
        <v>615</v>
      </c>
      <c r="C169" s="25" t="s">
        <v>20</v>
      </c>
      <c r="D169" s="41">
        <f>1500*1.25</f>
        <v>1875</v>
      </c>
    </row>
    <row r="170" spans="1:4" s="13" customFormat="1" ht="26.25" customHeight="1">
      <c r="A170" s="40">
        <v>138</v>
      </c>
      <c r="B170" s="24" t="s">
        <v>609</v>
      </c>
      <c r="C170" s="25" t="s">
        <v>20</v>
      </c>
      <c r="D170" s="41">
        <f>2500*1.25</f>
        <v>3125</v>
      </c>
    </row>
    <row r="171" spans="1:4" s="13" customFormat="1" ht="21" customHeight="1">
      <c r="A171" s="40">
        <v>139</v>
      </c>
      <c r="B171" s="24" t="s">
        <v>601</v>
      </c>
      <c r="C171" s="25" t="s">
        <v>20</v>
      </c>
      <c r="D171" s="41">
        <f>3200*1.25</f>
        <v>4000</v>
      </c>
    </row>
    <row r="172" spans="1:4" s="13" customFormat="1" ht="23.25" customHeight="1">
      <c r="A172" s="40">
        <v>140</v>
      </c>
      <c r="B172" s="24" t="s">
        <v>125</v>
      </c>
      <c r="C172" s="25" t="s">
        <v>20</v>
      </c>
      <c r="D172" s="41">
        <f>5000*1.25</f>
        <v>6250</v>
      </c>
    </row>
    <row r="173" spans="1:4" s="13" customFormat="1" ht="26.25" customHeight="1">
      <c r="A173" s="40">
        <v>141</v>
      </c>
      <c r="B173" s="24" t="s">
        <v>126</v>
      </c>
      <c r="C173" s="25" t="s">
        <v>20</v>
      </c>
      <c r="D173" s="41">
        <f>1200*1.25</f>
        <v>1500</v>
      </c>
    </row>
    <row r="174" spans="1:4" s="13" customFormat="1" ht="31.5" customHeight="1">
      <c r="A174" s="40">
        <v>142</v>
      </c>
      <c r="B174" s="24" t="s">
        <v>623</v>
      </c>
      <c r="C174" s="25" t="s">
        <v>20</v>
      </c>
      <c r="D174" s="41">
        <f>5000*1.25</f>
        <v>6250</v>
      </c>
    </row>
    <row r="175" spans="1:4" s="13" customFormat="1" ht="33" customHeight="1">
      <c r="A175" s="40">
        <v>143</v>
      </c>
      <c r="B175" s="8" t="s">
        <v>627</v>
      </c>
      <c r="C175" s="9" t="s">
        <v>20</v>
      </c>
      <c r="D175" s="41">
        <f>3500*1.25</f>
        <v>4375</v>
      </c>
    </row>
    <row r="176" spans="1:4" s="13" customFormat="1" ht="26.25" customHeight="1">
      <c r="A176" s="40">
        <v>144</v>
      </c>
      <c r="B176" s="24" t="s">
        <v>127</v>
      </c>
      <c r="C176" s="25" t="s">
        <v>20</v>
      </c>
      <c r="D176" s="41">
        <f>1500*1.25</f>
        <v>1875</v>
      </c>
    </row>
    <row r="177" spans="1:4" s="13" customFormat="1" ht="39" customHeight="1">
      <c r="A177" s="40">
        <v>145</v>
      </c>
      <c r="B177" s="8" t="s">
        <v>606</v>
      </c>
      <c r="C177" s="9" t="s">
        <v>20</v>
      </c>
      <c r="D177" s="41">
        <f>3000*1.25</f>
        <v>3750</v>
      </c>
    </row>
    <row r="178" spans="1:4" s="13" customFormat="1" ht="29.25" customHeight="1">
      <c r="A178" s="40">
        <v>146</v>
      </c>
      <c r="B178" s="24" t="s">
        <v>605</v>
      </c>
      <c r="C178" s="25" t="s">
        <v>20</v>
      </c>
      <c r="D178" s="41">
        <f>3500*1.25</f>
        <v>4375</v>
      </c>
    </row>
    <row r="179" spans="1:4" s="13" customFormat="1" ht="36" customHeight="1">
      <c r="A179" s="40">
        <v>147</v>
      </c>
      <c r="B179" s="24" t="s">
        <v>607</v>
      </c>
      <c r="C179" s="25" t="s">
        <v>35</v>
      </c>
      <c r="D179" s="41">
        <f>15000*1.25</f>
        <v>18750</v>
      </c>
    </row>
    <row r="180" spans="1:4" s="13" customFormat="1" ht="38.25" customHeight="1">
      <c r="A180" s="40">
        <v>148</v>
      </c>
      <c r="B180" s="24" t="s">
        <v>611</v>
      </c>
      <c r="C180" s="25" t="s">
        <v>20</v>
      </c>
      <c r="D180" s="41">
        <f>1700*1.25</f>
        <v>2125</v>
      </c>
    </row>
    <row r="181" spans="1:4" s="13" customFormat="1" ht="36" customHeight="1">
      <c r="A181" s="40">
        <v>149</v>
      </c>
      <c r="B181" s="24" t="s">
        <v>624</v>
      </c>
      <c r="C181" s="25" t="s">
        <v>20</v>
      </c>
      <c r="D181" s="41">
        <f>3000*1.25</f>
        <v>3750</v>
      </c>
    </row>
    <row r="182" spans="1:4" s="13" customFormat="1" ht="27.75" customHeight="1">
      <c r="A182" s="40">
        <v>150</v>
      </c>
      <c r="B182" s="24" t="s">
        <v>128</v>
      </c>
      <c r="C182" s="25" t="s">
        <v>20</v>
      </c>
      <c r="D182" s="41">
        <f>5000*1.25</f>
        <v>6250</v>
      </c>
    </row>
    <row r="183" spans="1:4" s="13" customFormat="1" ht="36.75" customHeight="1">
      <c r="A183" s="40">
        <v>151</v>
      </c>
      <c r="B183" s="24" t="s">
        <v>610</v>
      </c>
      <c r="C183" s="25" t="s">
        <v>20</v>
      </c>
      <c r="D183" s="41">
        <f>2700*1.25</f>
        <v>3375</v>
      </c>
    </row>
    <row r="184" spans="1:4" s="13" customFormat="1" ht="33.75" customHeight="1">
      <c r="A184" s="40">
        <v>152</v>
      </c>
      <c r="B184" s="24" t="s">
        <v>622</v>
      </c>
      <c r="C184" s="25" t="s">
        <v>20</v>
      </c>
      <c r="D184" s="41">
        <f>4000*1.25</f>
        <v>5000</v>
      </c>
    </row>
    <row r="185" spans="1:4" s="13" customFormat="1" ht="36.75" customHeight="1">
      <c r="A185" s="40">
        <v>153</v>
      </c>
      <c r="B185" s="24" t="s">
        <v>621</v>
      </c>
      <c r="C185" s="25" t="s">
        <v>20</v>
      </c>
      <c r="D185" s="41">
        <f>15000*1.25</f>
        <v>18750</v>
      </c>
    </row>
    <row r="186" spans="1:4" s="13" customFormat="1" ht="31.5" customHeight="1">
      <c r="A186" s="40">
        <v>154</v>
      </c>
      <c r="B186" s="24" t="s">
        <v>616</v>
      </c>
      <c r="C186" s="25" t="s">
        <v>20</v>
      </c>
      <c r="D186" s="41">
        <f>1000*1.25</f>
        <v>1250</v>
      </c>
    </row>
    <row r="187" spans="1:4" s="13" customFormat="1" ht="29.25" customHeight="1">
      <c r="A187" s="40">
        <v>155</v>
      </c>
      <c r="B187" s="24" t="s">
        <v>631</v>
      </c>
      <c r="C187" s="25" t="s">
        <v>35</v>
      </c>
      <c r="D187" s="41">
        <f>20000*1.25</f>
        <v>25000</v>
      </c>
    </row>
    <row r="188" spans="1:4" s="13" customFormat="1" ht="38.25" customHeight="1">
      <c r="A188" s="40">
        <v>156</v>
      </c>
      <c r="B188" s="24" t="s">
        <v>603</v>
      </c>
      <c r="C188" s="25" t="s">
        <v>20</v>
      </c>
      <c r="D188" s="41">
        <f>3000*1.25</f>
        <v>3750</v>
      </c>
    </row>
    <row r="189" spans="1:4" s="13" customFormat="1" ht="27" customHeight="1">
      <c r="A189" s="40">
        <v>157</v>
      </c>
      <c r="B189" s="24" t="s">
        <v>129</v>
      </c>
      <c r="C189" s="25" t="s">
        <v>20</v>
      </c>
      <c r="D189" s="41">
        <f>1500*1.25</f>
        <v>1875</v>
      </c>
    </row>
    <row r="190" spans="1:4" s="13" customFormat="1" ht="27" customHeight="1">
      <c r="A190" s="40">
        <v>158</v>
      </c>
      <c r="B190" s="24" t="s">
        <v>130</v>
      </c>
      <c r="C190" s="25" t="s">
        <v>20</v>
      </c>
      <c r="D190" s="41">
        <f>2900*1.25</f>
        <v>3625</v>
      </c>
    </row>
    <row r="191" spans="1:4" s="13" customFormat="1" ht="41.25" customHeight="1">
      <c r="A191" s="40">
        <v>159</v>
      </c>
      <c r="B191" s="24" t="s">
        <v>625</v>
      </c>
      <c r="C191" s="25" t="s">
        <v>20</v>
      </c>
      <c r="D191" s="41">
        <f>4500*1.25</f>
        <v>5625</v>
      </c>
    </row>
    <row r="192" spans="1:4" s="13" customFormat="1" ht="34.5" customHeight="1">
      <c r="A192" s="40">
        <v>160</v>
      </c>
      <c r="B192" s="24" t="s">
        <v>131</v>
      </c>
      <c r="C192" s="25" t="s">
        <v>20</v>
      </c>
      <c r="D192" s="41">
        <f>2800*1.25</f>
        <v>3500</v>
      </c>
    </row>
    <row r="193" spans="1:4" s="13" customFormat="1" ht="27.75" customHeight="1">
      <c r="A193" s="40">
        <v>161</v>
      </c>
      <c r="B193" s="24" t="s">
        <v>604</v>
      </c>
      <c r="C193" s="25" t="s">
        <v>20</v>
      </c>
      <c r="D193" s="41">
        <f>3500*1.25</f>
        <v>4375</v>
      </c>
    </row>
    <row r="194" spans="1:4" s="13" customFormat="1" ht="28.5" customHeight="1">
      <c r="A194" s="40">
        <v>162</v>
      </c>
      <c r="B194" s="24" t="s">
        <v>132</v>
      </c>
      <c r="C194" s="25" t="s">
        <v>20</v>
      </c>
      <c r="D194" s="41">
        <f>4800*1.25</f>
        <v>6000</v>
      </c>
    </row>
    <row r="195" spans="1:4" s="13" customFormat="1" ht="34.5" customHeight="1">
      <c r="A195" s="40">
        <v>163</v>
      </c>
      <c r="B195" s="24" t="s">
        <v>133</v>
      </c>
      <c r="C195" s="25" t="s">
        <v>35</v>
      </c>
      <c r="D195" s="41">
        <f>7000*1.25</f>
        <v>8750</v>
      </c>
    </row>
    <row r="196" spans="1:4" s="13" customFormat="1" ht="24" customHeight="1">
      <c r="A196" s="40">
        <v>164</v>
      </c>
      <c r="B196" s="24" t="s">
        <v>602</v>
      </c>
      <c r="C196" s="25" t="s">
        <v>20</v>
      </c>
      <c r="D196" s="41">
        <f>2500*1.25</f>
        <v>3125</v>
      </c>
    </row>
    <row r="197" spans="1:4" s="13" customFormat="1" ht="27" customHeight="1">
      <c r="A197" s="40">
        <v>165</v>
      </c>
      <c r="B197" s="24" t="s">
        <v>632</v>
      </c>
      <c r="C197" s="25" t="s">
        <v>35</v>
      </c>
      <c r="D197" s="41">
        <f>15000*1.25</f>
        <v>18750</v>
      </c>
    </row>
    <row r="198" spans="1:4" s="13" customFormat="1" ht="24" customHeight="1">
      <c r="A198" s="40">
        <v>166</v>
      </c>
      <c r="B198" s="24" t="s">
        <v>134</v>
      </c>
      <c r="C198" s="25" t="s">
        <v>35</v>
      </c>
      <c r="D198" s="41">
        <f>20000*1.25</f>
        <v>25000</v>
      </c>
    </row>
    <row r="199" spans="1:4" s="13" customFormat="1" ht="27.75" customHeight="1">
      <c r="A199" s="40">
        <v>167</v>
      </c>
      <c r="B199" s="24" t="s">
        <v>135</v>
      </c>
      <c r="C199" s="25" t="s">
        <v>20</v>
      </c>
      <c r="D199" s="41">
        <f>7000*1.25</f>
        <v>8750</v>
      </c>
    </row>
    <row r="200" spans="1:4" s="13" customFormat="1" ht="27.75" customHeight="1">
      <c r="A200" s="40">
        <v>168</v>
      </c>
      <c r="B200" s="24" t="s">
        <v>633</v>
      </c>
      <c r="C200" s="25" t="s">
        <v>20</v>
      </c>
      <c r="D200" s="41">
        <f>4000*1.25</f>
        <v>5000</v>
      </c>
    </row>
    <row r="201" spans="1:4" s="13" customFormat="1" ht="21" customHeight="1">
      <c r="A201" s="40">
        <v>169</v>
      </c>
      <c r="B201" s="24" t="s">
        <v>626</v>
      </c>
      <c r="C201" s="25" t="s">
        <v>20</v>
      </c>
      <c r="D201" s="41">
        <f>2500*1.25</f>
        <v>3125</v>
      </c>
    </row>
    <row r="202" spans="1:4" s="13" customFormat="1" ht="21" customHeight="1">
      <c r="A202" s="40">
        <v>170</v>
      </c>
      <c r="B202" s="24" t="s">
        <v>618</v>
      </c>
      <c r="C202" s="25" t="s">
        <v>20</v>
      </c>
      <c r="D202" s="41">
        <f>1500*1.25</f>
        <v>1875</v>
      </c>
    </row>
    <row r="203" spans="1:4" s="13" customFormat="1" ht="21" customHeight="1">
      <c r="A203" s="40">
        <v>171</v>
      </c>
      <c r="B203" s="24" t="s">
        <v>617</v>
      </c>
      <c r="C203" s="25" t="s">
        <v>20</v>
      </c>
      <c r="D203" s="41">
        <f>2000*1.25</f>
        <v>2500</v>
      </c>
    </row>
    <row r="204" spans="1:4" s="13" customFormat="1" ht="21" customHeight="1">
      <c r="A204" s="40">
        <v>172</v>
      </c>
      <c r="B204" s="24" t="s">
        <v>620</v>
      </c>
      <c r="C204" s="25" t="s">
        <v>20</v>
      </c>
      <c r="D204" s="41">
        <f>2000*1.25</f>
        <v>2500</v>
      </c>
    </row>
    <row r="205" spans="1:4" s="13" customFormat="1" ht="21" customHeight="1">
      <c r="A205" s="40">
        <v>173</v>
      </c>
      <c r="B205" s="24" t="s">
        <v>619</v>
      </c>
      <c r="C205" s="25" t="s">
        <v>20</v>
      </c>
      <c r="D205" s="41">
        <f>1700*1.25</f>
        <v>2125</v>
      </c>
    </row>
    <row r="206" spans="1:4" s="13" customFormat="1" ht="21" customHeight="1">
      <c r="A206" s="40">
        <v>174</v>
      </c>
      <c r="B206" s="24" t="s">
        <v>136</v>
      </c>
      <c r="C206" s="25" t="s">
        <v>20</v>
      </c>
      <c r="D206" s="41">
        <f>1500*1.25</f>
        <v>1875</v>
      </c>
    </row>
    <row r="207" spans="1:4" s="13" customFormat="1" ht="28.5" customHeight="1">
      <c r="A207" s="40">
        <v>175</v>
      </c>
      <c r="B207" s="24" t="s">
        <v>137</v>
      </c>
      <c r="C207" s="25" t="s">
        <v>20</v>
      </c>
      <c r="D207" s="41">
        <f>3500*1.25</f>
        <v>4375</v>
      </c>
    </row>
    <row r="208" spans="1:4" s="13" customFormat="1" ht="27" customHeight="1">
      <c r="A208" s="40">
        <v>176</v>
      </c>
      <c r="B208" s="24" t="s">
        <v>608</v>
      </c>
      <c r="C208" s="25" t="s">
        <v>20</v>
      </c>
      <c r="D208" s="41">
        <f>1700*1.25</f>
        <v>2125</v>
      </c>
    </row>
    <row r="209" spans="1:4" s="13" customFormat="1" ht="21" customHeight="1">
      <c r="A209" s="40">
        <v>177</v>
      </c>
      <c r="B209" s="24" t="s">
        <v>630</v>
      </c>
      <c r="C209" s="25" t="s">
        <v>35</v>
      </c>
      <c r="D209" s="41">
        <f>10000*1.25</f>
        <v>12500</v>
      </c>
    </row>
    <row r="210" spans="1:4" s="13" customFormat="1" ht="21" customHeight="1">
      <c r="A210" s="40">
        <v>178</v>
      </c>
      <c r="B210" s="24" t="s">
        <v>614</v>
      </c>
      <c r="C210" s="25" t="s">
        <v>20</v>
      </c>
      <c r="D210" s="41">
        <f>2000*1.25</f>
        <v>2500</v>
      </c>
    </row>
    <row r="211" spans="1:4" s="13" customFormat="1" ht="21" customHeight="1">
      <c r="A211" s="40">
        <v>179</v>
      </c>
      <c r="B211" s="24" t="s">
        <v>628</v>
      </c>
      <c r="C211" s="25" t="s">
        <v>35</v>
      </c>
      <c r="D211" s="41">
        <f>35000*1.25</f>
        <v>43750</v>
      </c>
    </row>
    <row r="212" spans="1:4" s="13" customFormat="1" ht="21" customHeight="1">
      <c r="A212" s="40">
        <v>180</v>
      </c>
      <c r="B212" s="24" t="s">
        <v>613</v>
      </c>
      <c r="C212" s="25" t="s">
        <v>20</v>
      </c>
      <c r="D212" s="41">
        <f>3000*1.25</f>
        <v>3750</v>
      </c>
    </row>
    <row r="213" spans="1:4" s="13" customFormat="1" ht="21" customHeight="1">
      <c r="A213" s="40">
        <v>181</v>
      </c>
      <c r="B213" s="8" t="s">
        <v>612</v>
      </c>
      <c r="C213" s="9" t="s">
        <v>20</v>
      </c>
      <c r="D213" s="41">
        <f>2000*1.25</f>
        <v>2500</v>
      </c>
    </row>
    <row r="214" spans="1:4" s="13" customFormat="1" ht="21" customHeight="1">
      <c r="A214" s="277" t="s">
        <v>138</v>
      </c>
      <c r="B214" s="278"/>
      <c r="C214" s="278"/>
      <c r="D214" s="279"/>
    </row>
    <row r="215" spans="1:4" s="13" customFormat="1" ht="27" customHeight="1">
      <c r="A215" s="40">
        <v>182</v>
      </c>
      <c r="B215" s="24" t="s">
        <v>139</v>
      </c>
      <c r="C215" s="9" t="s">
        <v>20</v>
      </c>
      <c r="D215" s="41">
        <f>1700*1.25</f>
        <v>2125</v>
      </c>
    </row>
    <row r="216" spans="1:4" s="14" customFormat="1" ht="26.25" customHeight="1">
      <c r="A216" s="40">
        <v>183</v>
      </c>
      <c r="B216" s="24" t="s">
        <v>140</v>
      </c>
      <c r="C216" s="9" t="s">
        <v>20</v>
      </c>
      <c r="D216" s="41">
        <f>1750*1.25</f>
        <v>2187.5</v>
      </c>
    </row>
    <row r="217" spans="1:4" s="13" customFormat="1" ht="30" customHeight="1">
      <c r="A217" s="40">
        <v>184</v>
      </c>
      <c r="B217" s="24" t="s">
        <v>106</v>
      </c>
      <c r="C217" s="9" t="s">
        <v>20</v>
      </c>
      <c r="D217" s="41">
        <f>1600*1.25</f>
        <v>2000</v>
      </c>
    </row>
    <row r="218" spans="1:4" s="13" customFormat="1" ht="21" customHeight="1">
      <c r="A218" s="40">
        <v>185</v>
      </c>
      <c r="B218" s="24" t="s">
        <v>141</v>
      </c>
      <c r="C218" s="9" t="s">
        <v>20</v>
      </c>
      <c r="D218" s="41">
        <f>1650*1.25</f>
        <v>2062.5</v>
      </c>
    </row>
    <row r="219" spans="1:4" s="13" customFormat="1" ht="21" customHeight="1">
      <c r="A219" s="277" t="s">
        <v>541</v>
      </c>
      <c r="B219" s="278"/>
      <c r="C219" s="278"/>
      <c r="D219" s="279"/>
    </row>
    <row r="220" spans="1:4" s="13" customFormat="1" ht="21" customHeight="1">
      <c r="A220" s="40">
        <v>186</v>
      </c>
      <c r="B220" s="24" t="s">
        <v>100</v>
      </c>
      <c r="C220" s="9" t="s">
        <v>20</v>
      </c>
      <c r="D220" s="41">
        <f>2700*1.25</f>
        <v>3375</v>
      </c>
    </row>
    <row r="221" spans="1:4" s="14" customFormat="1" ht="21" customHeight="1">
      <c r="A221" s="40">
        <v>187</v>
      </c>
      <c r="B221" s="24" t="s">
        <v>101</v>
      </c>
      <c r="C221" s="9" t="s">
        <v>20</v>
      </c>
      <c r="D221" s="41">
        <f>1600*1.25</f>
        <v>2000</v>
      </c>
    </row>
    <row r="222" spans="1:4" s="13" customFormat="1" ht="21" customHeight="1">
      <c r="A222" s="40">
        <v>188</v>
      </c>
      <c r="B222" s="24" t="s">
        <v>86</v>
      </c>
      <c r="C222" s="9" t="s">
        <v>20</v>
      </c>
      <c r="D222" s="41">
        <f>1150*1.25</f>
        <v>1437.5</v>
      </c>
    </row>
    <row r="223" spans="1:4" s="13" customFormat="1" ht="21" customHeight="1">
      <c r="A223" s="40">
        <v>189</v>
      </c>
      <c r="B223" s="24" t="s">
        <v>87</v>
      </c>
      <c r="C223" s="9" t="s">
        <v>20</v>
      </c>
      <c r="D223" s="41">
        <f>1400*1.25</f>
        <v>1750</v>
      </c>
    </row>
    <row r="224" spans="1:4" s="13" customFormat="1" ht="21" customHeight="1">
      <c r="A224" s="40">
        <v>190</v>
      </c>
      <c r="B224" s="24" t="s">
        <v>89</v>
      </c>
      <c r="C224" s="9" t="s">
        <v>20</v>
      </c>
      <c r="D224" s="41">
        <f>2900*1.25</f>
        <v>3625</v>
      </c>
    </row>
    <row r="225" spans="1:4" s="13" customFormat="1" ht="21" customHeight="1">
      <c r="A225" s="40">
        <v>191</v>
      </c>
      <c r="B225" s="24" t="s">
        <v>106</v>
      </c>
      <c r="C225" s="9" t="s">
        <v>20</v>
      </c>
      <c r="D225" s="41">
        <f>850*1.25</f>
        <v>1062.5</v>
      </c>
    </row>
    <row r="226" spans="1:4" s="13" customFormat="1" ht="21" customHeight="1">
      <c r="A226" s="40">
        <v>192</v>
      </c>
      <c r="B226" s="24" t="s">
        <v>107</v>
      </c>
      <c r="C226" s="9" t="s">
        <v>20</v>
      </c>
      <c r="D226" s="41">
        <f>3800*1.25</f>
        <v>4750</v>
      </c>
    </row>
    <row r="227" spans="1:4" s="13" customFormat="1" ht="21" customHeight="1">
      <c r="A227" s="40">
        <v>193</v>
      </c>
      <c r="B227" s="24" t="s">
        <v>93</v>
      </c>
      <c r="C227" s="9" t="s">
        <v>20</v>
      </c>
      <c r="D227" s="41">
        <f>2200*1.25</f>
        <v>2750</v>
      </c>
    </row>
    <row r="228" spans="1:4" s="13" customFormat="1" ht="21" customHeight="1">
      <c r="A228" s="277" t="s">
        <v>142</v>
      </c>
      <c r="B228" s="278"/>
      <c r="C228" s="278"/>
      <c r="D228" s="279"/>
    </row>
    <row r="229" spans="1:4" s="13" customFormat="1" ht="21" customHeight="1">
      <c r="A229" s="40">
        <v>194</v>
      </c>
      <c r="B229" s="24" t="s">
        <v>143</v>
      </c>
      <c r="C229" s="9" t="s">
        <v>20</v>
      </c>
      <c r="D229" s="53">
        <v>2500</v>
      </c>
    </row>
    <row r="230" spans="1:4" s="14" customFormat="1" ht="21" customHeight="1">
      <c r="A230" s="40">
        <v>195</v>
      </c>
      <c r="B230" s="24" t="s">
        <v>144</v>
      </c>
      <c r="C230" s="9" t="s">
        <v>20</v>
      </c>
      <c r="D230" s="53">
        <v>1437.5</v>
      </c>
    </row>
    <row r="231" spans="1:4" s="16" customFormat="1" ht="26.25" customHeight="1">
      <c r="A231" s="40">
        <v>196</v>
      </c>
      <c r="B231" s="24" t="s">
        <v>145</v>
      </c>
      <c r="C231" s="9" t="s">
        <v>20</v>
      </c>
      <c r="D231" s="53">
        <v>1250</v>
      </c>
    </row>
    <row r="232" spans="1:4" s="16" customFormat="1" ht="18.75" customHeight="1">
      <c r="A232" s="40">
        <v>197</v>
      </c>
      <c r="B232" s="24" t="s">
        <v>39</v>
      </c>
      <c r="C232" s="9" t="s">
        <v>12</v>
      </c>
      <c r="D232" s="53">
        <v>837.5</v>
      </c>
    </row>
    <row r="233" spans="1:4" s="16" customFormat="1" ht="24.75" customHeight="1">
      <c r="A233" s="40">
        <v>198</v>
      </c>
      <c r="B233" s="24" t="s">
        <v>504</v>
      </c>
      <c r="C233" s="9" t="s">
        <v>20</v>
      </c>
      <c r="D233" s="53">
        <v>1900</v>
      </c>
    </row>
    <row r="234" spans="1:4" s="16" customFormat="1" ht="24.75" customHeight="1">
      <c r="A234" s="40">
        <v>199</v>
      </c>
      <c r="B234" s="24" t="s">
        <v>147</v>
      </c>
      <c r="C234" s="9" t="s">
        <v>20</v>
      </c>
      <c r="D234" s="53">
        <v>575</v>
      </c>
    </row>
    <row r="235" spans="1:4" s="16" customFormat="1" ht="24.75" customHeight="1">
      <c r="A235" s="40">
        <v>200</v>
      </c>
      <c r="B235" s="24" t="s">
        <v>148</v>
      </c>
      <c r="C235" s="9" t="s">
        <v>20</v>
      </c>
      <c r="D235" s="53">
        <v>1125</v>
      </c>
    </row>
    <row r="236" spans="1:4" s="16" customFormat="1" ht="36.75" customHeight="1">
      <c r="A236" s="40">
        <v>201</v>
      </c>
      <c r="B236" s="8" t="s">
        <v>149</v>
      </c>
      <c r="C236" s="9" t="s">
        <v>20</v>
      </c>
      <c r="D236" s="53">
        <v>612.5</v>
      </c>
    </row>
    <row r="237" spans="1:4" s="16" customFormat="1" ht="24.75" customHeight="1">
      <c r="A237" s="259" t="s">
        <v>572</v>
      </c>
      <c r="B237" s="260"/>
      <c r="C237" s="260"/>
      <c r="D237" s="261"/>
    </row>
    <row r="238" spans="1:4" s="16" customFormat="1" ht="35.25" customHeight="1">
      <c r="A238" s="42">
        <v>202</v>
      </c>
      <c r="B238" s="15" t="s">
        <v>573</v>
      </c>
      <c r="C238" s="19" t="s">
        <v>472</v>
      </c>
      <c r="D238" s="53">
        <v>3750</v>
      </c>
    </row>
    <row r="239" spans="1:4" s="16" customFormat="1" ht="30.75" customHeight="1">
      <c r="A239" s="42">
        <v>203</v>
      </c>
      <c r="B239" s="15" t="s">
        <v>574</v>
      </c>
      <c r="C239" s="19" t="s">
        <v>472</v>
      </c>
      <c r="D239" s="53">
        <v>4375</v>
      </c>
    </row>
    <row r="240" spans="1:4" s="16" customFormat="1" ht="35.25" customHeight="1">
      <c r="A240" s="42">
        <v>204</v>
      </c>
      <c r="B240" s="15" t="s">
        <v>575</v>
      </c>
      <c r="C240" s="19" t="s">
        <v>472</v>
      </c>
      <c r="D240" s="53">
        <v>4750</v>
      </c>
    </row>
    <row r="241" spans="1:4" s="16" customFormat="1" ht="30.75" customHeight="1">
      <c r="A241" s="42">
        <v>205</v>
      </c>
      <c r="B241" s="15" t="s">
        <v>576</v>
      </c>
      <c r="C241" s="19" t="s">
        <v>472</v>
      </c>
      <c r="D241" s="53">
        <v>5375</v>
      </c>
    </row>
    <row r="242" spans="1:4" s="16" customFormat="1" ht="51.75" customHeight="1">
      <c r="A242" s="42">
        <v>206</v>
      </c>
      <c r="B242" s="15" t="s">
        <v>577</v>
      </c>
      <c r="C242" s="19" t="s">
        <v>472</v>
      </c>
      <c r="D242" s="53">
        <v>4125</v>
      </c>
    </row>
    <row r="243" spans="1:4" s="16" customFormat="1" ht="51.75" customHeight="1">
      <c r="A243" s="42">
        <v>207</v>
      </c>
      <c r="B243" s="15" t="s">
        <v>578</v>
      </c>
      <c r="C243" s="19" t="s">
        <v>472</v>
      </c>
      <c r="D243" s="53">
        <v>5750</v>
      </c>
    </row>
    <row r="244" spans="1:4" s="16" customFormat="1" ht="51.75" customHeight="1">
      <c r="A244" s="42">
        <v>208</v>
      </c>
      <c r="B244" s="15" t="s">
        <v>579</v>
      </c>
      <c r="C244" s="19" t="s">
        <v>472</v>
      </c>
      <c r="D244" s="53">
        <v>4625</v>
      </c>
    </row>
    <row r="245" spans="1:4" s="16" customFormat="1" ht="51.75" customHeight="1">
      <c r="A245" s="42">
        <v>209</v>
      </c>
      <c r="B245" s="15" t="s">
        <v>580</v>
      </c>
      <c r="C245" s="19" t="s">
        <v>472</v>
      </c>
      <c r="D245" s="53">
        <v>6625</v>
      </c>
    </row>
    <row r="246" spans="1:4" s="16" customFormat="1" ht="51.75" customHeight="1">
      <c r="A246" s="277" t="s">
        <v>150</v>
      </c>
      <c r="B246" s="278"/>
      <c r="C246" s="278"/>
      <c r="D246" s="279"/>
    </row>
    <row r="247" spans="1:4" s="16" customFormat="1" ht="51.75" customHeight="1">
      <c r="A247" s="40">
        <v>210</v>
      </c>
      <c r="B247" s="8" t="s">
        <v>151</v>
      </c>
      <c r="C247" s="9" t="s">
        <v>152</v>
      </c>
      <c r="D247" s="41">
        <v>6250</v>
      </c>
    </row>
    <row r="248" spans="1:4" s="16" customFormat="1" ht="51.75" customHeight="1">
      <c r="A248" s="40">
        <v>211</v>
      </c>
      <c r="B248" s="8" t="s">
        <v>153</v>
      </c>
      <c r="C248" s="9" t="s">
        <v>152</v>
      </c>
      <c r="D248" s="41">
        <v>6250</v>
      </c>
    </row>
    <row r="249" spans="1:4" s="16" customFormat="1" ht="51.75" customHeight="1">
      <c r="A249" s="40">
        <v>212</v>
      </c>
      <c r="B249" s="8" t="s">
        <v>154</v>
      </c>
      <c r="C249" s="9" t="s">
        <v>152</v>
      </c>
      <c r="D249" s="41">
        <v>8750</v>
      </c>
    </row>
    <row r="250" spans="1:4" s="13" customFormat="1" ht="31.5" customHeight="1">
      <c r="A250" s="40">
        <v>213</v>
      </c>
      <c r="B250" s="8" t="s">
        <v>155</v>
      </c>
      <c r="C250" s="9" t="s">
        <v>152</v>
      </c>
      <c r="D250" s="41">
        <v>6250</v>
      </c>
    </row>
    <row r="251" spans="1:4" s="13" customFormat="1" ht="26.25" customHeight="1">
      <c r="A251" s="40">
        <v>214</v>
      </c>
      <c r="B251" s="8" t="s">
        <v>156</v>
      </c>
      <c r="C251" s="9" t="s">
        <v>20</v>
      </c>
      <c r="D251" s="41">
        <v>2000</v>
      </c>
    </row>
    <row r="252" spans="1:4" s="13" customFormat="1" ht="22.5" customHeight="1">
      <c r="A252" s="40">
        <v>215</v>
      </c>
      <c r="B252" s="8" t="s">
        <v>157</v>
      </c>
      <c r="C252" s="9" t="s">
        <v>20</v>
      </c>
      <c r="D252" s="41">
        <v>7750</v>
      </c>
    </row>
    <row r="253" spans="1:4" s="13" customFormat="1" ht="22.5" customHeight="1">
      <c r="A253" s="40">
        <v>216</v>
      </c>
      <c r="B253" s="8" t="s">
        <v>158</v>
      </c>
      <c r="C253" s="9" t="s">
        <v>20</v>
      </c>
      <c r="D253" s="41">
        <v>8750</v>
      </c>
    </row>
    <row r="254" spans="1:4" s="13" customFormat="1" ht="22.5" customHeight="1">
      <c r="A254" s="40">
        <v>217</v>
      </c>
      <c r="B254" s="8" t="s">
        <v>159</v>
      </c>
      <c r="C254" s="9" t="s">
        <v>20</v>
      </c>
      <c r="D254" s="41">
        <v>7750</v>
      </c>
    </row>
    <row r="255" spans="1:4" s="13" customFormat="1" ht="22.5" customHeight="1">
      <c r="A255" s="40">
        <v>218</v>
      </c>
      <c r="B255" s="8" t="s">
        <v>160</v>
      </c>
      <c r="C255" s="9" t="s">
        <v>20</v>
      </c>
      <c r="D255" s="41">
        <v>10000</v>
      </c>
    </row>
    <row r="256" spans="1:4" s="13" customFormat="1" ht="22.5" customHeight="1">
      <c r="A256" s="277" t="s">
        <v>161</v>
      </c>
      <c r="B256" s="278"/>
      <c r="C256" s="278"/>
      <c r="D256" s="279"/>
    </row>
    <row r="257" spans="1:4" s="13" customFormat="1" ht="56.25">
      <c r="A257" s="42">
        <v>219</v>
      </c>
      <c r="B257" s="8" t="s">
        <v>162</v>
      </c>
      <c r="C257" s="10" t="s">
        <v>20</v>
      </c>
      <c r="D257" s="53">
        <v>19375</v>
      </c>
    </row>
    <row r="258" spans="1:4" s="13" customFormat="1" ht="56.25">
      <c r="A258" s="42">
        <v>220</v>
      </c>
      <c r="B258" s="8" t="s">
        <v>163</v>
      </c>
      <c r="C258" s="10" t="s">
        <v>20</v>
      </c>
      <c r="D258" s="53">
        <v>23125</v>
      </c>
    </row>
    <row r="259" spans="1:4" s="13" customFormat="1" ht="37.5">
      <c r="A259" s="42">
        <v>221</v>
      </c>
      <c r="B259" s="8" t="s">
        <v>164</v>
      </c>
      <c r="C259" s="10" t="s">
        <v>20</v>
      </c>
      <c r="D259" s="53">
        <v>6750</v>
      </c>
    </row>
    <row r="260" spans="1:4" s="16" customFormat="1" ht="37.5">
      <c r="A260" s="42">
        <v>222</v>
      </c>
      <c r="B260" s="8" t="s">
        <v>165</v>
      </c>
      <c r="C260" s="10" t="s">
        <v>20</v>
      </c>
      <c r="D260" s="53">
        <v>3000</v>
      </c>
    </row>
    <row r="261" spans="1:4" s="16" customFormat="1" ht="58.5" customHeight="1">
      <c r="A261" s="259" t="s">
        <v>166</v>
      </c>
      <c r="B261" s="260"/>
      <c r="C261" s="260"/>
      <c r="D261" s="261"/>
    </row>
    <row r="262" spans="1:4" s="16" customFormat="1" ht="56.25" customHeight="1">
      <c r="A262" s="42">
        <v>223</v>
      </c>
      <c r="B262" s="8" t="s">
        <v>167</v>
      </c>
      <c r="C262" s="19" t="s">
        <v>146</v>
      </c>
      <c r="D262" s="112">
        <v>31250</v>
      </c>
    </row>
    <row r="263" spans="1:4" s="28" customFormat="1" ht="37.5" customHeight="1">
      <c r="A263" s="42">
        <v>224</v>
      </c>
      <c r="B263" s="8" t="s">
        <v>168</v>
      </c>
      <c r="C263" s="19" t="s">
        <v>146</v>
      </c>
      <c r="D263" s="112">
        <v>11250</v>
      </c>
    </row>
    <row r="264" spans="1:4" s="16" customFormat="1" ht="48.75" customHeight="1">
      <c r="A264" s="42">
        <v>225</v>
      </c>
      <c r="B264" s="8" t="s">
        <v>583</v>
      </c>
      <c r="C264" s="19" t="s">
        <v>146</v>
      </c>
      <c r="D264" s="112">
        <v>25000</v>
      </c>
    </row>
    <row r="265" spans="1:4" s="16" customFormat="1" ht="27" customHeight="1">
      <c r="A265" s="42">
        <v>226</v>
      </c>
      <c r="B265" s="8" t="s">
        <v>507</v>
      </c>
      <c r="C265" s="19" t="s">
        <v>146</v>
      </c>
      <c r="D265" s="112">
        <v>5625</v>
      </c>
    </row>
    <row r="266" spans="1:4" s="16" customFormat="1" ht="39.75" customHeight="1">
      <c r="A266" s="42">
        <v>227</v>
      </c>
      <c r="B266" s="8" t="s">
        <v>505</v>
      </c>
      <c r="C266" s="19" t="s">
        <v>146</v>
      </c>
      <c r="D266" s="112">
        <v>8375</v>
      </c>
    </row>
    <row r="267" spans="1:4" s="16" customFormat="1" ht="39.75" customHeight="1">
      <c r="A267" s="42">
        <v>228</v>
      </c>
      <c r="B267" s="8" t="s">
        <v>506</v>
      </c>
      <c r="C267" s="19" t="s">
        <v>146</v>
      </c>
      <c r="D267" s="112">
        <v>9500</v>
      </c>
    </row>
    <row r="268" spans="1:4" s="16" customFormat="1" ht="39.75" customHeight="1">
      <c r="A268" s="42">
        <v>229</v>
      </c>
      <c r="B268" s="8" t="s">
        <v>169</v>
      </c>
      <c r="C268" s="19" t="s">
        <v>146</v>
      </c>
      <c r="D268" s="112">
        <v>6625</v>
      </c>
    </row>
    <row r="269" spans="1:4" s="16" customFormat="1" ht="27.75" customHeight="1">
      <c r="A269" s="42">
        <v>230</v>
      </c>
      <c r="B269" s="8" t="s">
        <v>170</v>
      </c>
      <c r="C269" s="19" t="s">
        <v>146</v>
      </c>
      <c r="D269" s="112">
        <v>18750</v>
      </c>
    </row>
    <row r="270" spans="1:4" s="16" customFormat="1" ht="46.5" customHeight="1">
      <c r="A270" s="42">
        <v>231</v>
      </c>
      <c r="B270" s="8" t="s">
        <v>171</v>
      </c>
      <c r="C270" s="19" t="s">
        <v>146</v>
      </c>
      <c r="D270" s="112">
        <v>16500</v>
      </c>
    </row>
    <row r="271" spans="1:4" s="16" customFormat="1" ht="45.75" customHeight="1">
      <c r="A271" s="42">
        <v>232</v>
      </c>
      <c r="B271" s="15" t="s">
        <v>172</v>
      </c>
      <c r="C271" s="19" t="s">
        <v>146</v>
      </c>
      <c r="D271" s="112">
        <v>937.5</v>
      </c>
    </row>
    <row r="272" spans="1:4" s="16" customFormat="1" ht="23.25" customHeight="1">
      <c r="A272" s="42">
        <v>233</v>
      </c>
      <c r="B272" s="8" t="s">
        <v>173</v>
      </c>
      <c r="C272" s="19" t="s">
        <v>146</v>
      </c>
      <c r="D272" s="112">
        <v>2625</v>
      </c>
    </row>
    <row r="273" spans="1:4" s="16" customFormat="1" ht="21" customHeight="1">
      <c r="A273" s="42">
        <v>234</v>
      </c>
      <c r="B273" s="8" t="s">
        <v>174</v>
      </c>
      <c r="C273" s="19" t="s">
        <v>146</v>
      </c>
      <c r="D273" s="112">
        <v>9875</v>
      </c>
    </row>
    <row r="274" spans="1:4" s="16" customFormat="1" ht="21" customHeight="1">
      <c r="A274" s="42">
        <v>235</v>
      </c>
      <c r="B274" s="8" t="s">
        <v>175</v>
      </c>
      <c r="C274" s="19" t="s">
        <v>146</v>
      </c>
      <c r="D274" s="112">
        <v>5750</v>
      </c>
    </row>
    <row r="275" spans="1:4" s="16" customFormat="1" ht="29.25" customHeight="1">
      <c r="A275" s="42">
        <v>236</v>
      </c>
      <c r="B275" s="8" t="s">
        <v>176</v>
      </c>
      <c r="C275" s="19" t="s">
        <v>146</v>
      </c>
      <c r="D275" s="112">
        <v>18750</v>
      </c>
    </row>
    <row r="276" spans="1:4" s="16" customFormat="1" ht="29.25" customHeight="1">
      <c r="A276" s="42">
        <v>237</v>
      </c>
      <c r="B276" s="8" t="s">
        <v>177</v>
      </c>
      <c r="C276" s="19" t="s">
        <v>146</v>
      </c>
      <c r="D276" s="112">
        <v>18750</v>
      </c>
    </row>
    <row r="277" spans="1:4" s="16" customFormat="1" ht="18.75">
      <c r="A277" s="42">
        <v>238</v>
      </c>
      <c r="B277" s="8" t="s">
        <v>510</v>
      </c>
      <c r="C277" s="19" t="s">
        <v>146</v>
      </c>
      <c r="D277" s="112">
        <v>8750</v>
      </c>
    </row>
    <row r="278" spans="1:4" s="16" customFormat="1" ht="37.5">
      <c r="A278" s="42">
        <v>239</v>
      </c>
      <c r="B278" s="8" t="s">
        <v>1066</v>
      </c>
      <c r="C278" s="9" t="s">
        <v>146</v>
      </c>
      <c r="D278" s="112">
        <v>9375</v>
      </c>
    </row>
    <row r="279" spans="1:4" s="16" customFormat="1" ht="37.5">
      <c r="A279" s="42">
        <v>240</v>
      </c>
      <c r="B279" s="8" t="s">
        <v>1067</v>
      </c>
      <c r="C279" s="9" t="s">
        <v>146</v>
      </c>
      <c r="D279" s="112">
        <v>7500</v>
      </c>
    </row>
    <row r="280" spans="1:4" s="16" customFormat="1" ht="29.25" customHeight="1">
      <c r="A280" s="42">
        <v>241</v>
      </c>
      <c r="B280" s="8" t="s">
        <v>178</v>
      </c>
      <c r="C280" s="19" t="s">
        <v>146</v>
      </c>
      <c r="D280" s="112">
        <v>9875</v>
      </c>
    </row>
    <row r="281" spans="1:4" s="16" customFormat="1" ht="21" customHeight="1">
      <c r="A281" s="42">
        <v>242</v>
      </c>
      <c r="B281" s="8" t="s">
        <v>179</v>
      </c>
      <c r="C281" s="19" t="s">
        <v>146</v>
      </c>
      <c r="D281" s="112">
        <v>8750</v>
      </c>
    </row>
    <row r="282" spans="1:4" s="16" customFormat="1" ht="21" customHeight="1">
      <c r="A282" s="42">
        <v>243</v>
      </c>
      <c r="B282" s="8" t="s">
        <v>180</v>
      </c>
      <c r="C282" s="19" t="s">
        <v>146</v>
      </c>
      <c r="D282" s="112">
        <v>8750</v>
      </c>
    </row>
    <row r="283" spans="1:4" s="16" customFormat="1" ht="26.25" customHeight="1">
      <c r="A283" s="42">
        <v>244</v>
      </c>
      <c r="B283" s="8" t="s">
        <v>537</v>
      </c>
      <c r="C283" s="19" t="s">
        <v>146</v>
      </c>
      <c r="D283" s="112">
        <v>8750</v>
      </c>
    </row>
    <row r="284" spans="1:4" s="16" customFormat="1" ht="26.25" customHeight="1">
      <c r="A284" s="42">
        <v>245</v>
      </c>
      <c r="B284" s="8" t="s">
        <v>511</v>
      </c>
      <c r="C284" s="19" t="s">
        <v>146</v>
      </c>
      <c r="D284" s="112">
        <v>8750</v>
      </c>
    </row>
    <row r="285" spans="1:4" s="16" customFormat="1" ht="26.25" customHeight="1">
      <c r="A285" s="42">
        <v>246</v>
      </c>
      <c r="B285" s="8" t="s">
        <v>508</v>
      </c>
      <c r="C285" s="19" t="s">
        <v>146</v>
      </c>
      <c r="D285" s="112">
        <v>8750</v>
      </c>
    </row>
    <row r="286" spans="1:4" s="16" customFormat="1" ht="26.25" customHeight="1">
      <c r="A286" s="42">
        <v>247</v>
      </c>
      <c r="B286" s="8" t="s">
        <v>963</v>
      </c>
      <c r="C286" s="19" t="s">
        <v>146</v>
      </c>
      <c r="D286" s="112">
        <v>8750</v>
      </c>
    </row>
    <row r="287" spans="1:4" s="16" customFormat="1" ht="26.25" customHeight="1">
      <c r="A287" s="42">
        <v>248</v>
      </c>
      <c r="B287" s="8" t="s">
        <v>181</v>
      </c>
      <c r="C287" s="19" t="s">
        <v>146</v>
      </c>
      <c r="D287" s="112">
        <v>7250</v>
      </c>
    </row>
    <row r="288" spans="1:4" s="16" customFormat="1" ht="26.25" customHeight="1">
      <c r="A288" s="42">
        <v>249</v>
      </c>
      <c r="B288" s="8" t="s">
        <v>182</v>
      </c>
      <c r="C288" s="19" t="s">
        <v>146</v>
      </c>
      <c r="D288" s="112">
        <v>7500</v>
      </c>
    </row>
    <row r="289" spans="1:4" s="16" customFormat="1" ht="26.25" customHeight="1">
      <c r="A289" s="42">
        <v>250</v>
      </c>
      <c r="B289" s="8" t="s">
        <v>183</v>
      </c>
      <c r="C289" s="19" t="s">
        <v>146</v>
      </c>
      <c r="D289" s="112">
        <v>7500</v>
      </c>
    </row>
    <row r="290" spans="1:4" s="16" customFormat="1" ht="26.25" customHeight="1">
      <c r="A290" s="42">
        <v>251</v>
      </c>
      <c r="B290" s="8" t="s">
        <v>509</v>
      </c>
      <c r="C290" s="19" t="s">
        <v>146</v>
      </c>
      <c r="D290" s="112">
        <v>4125</v>
      </c>
    </row>
    <row r="291" spans="1:4" s="16" customFormat="1" ht="26.25" customHeight="1">
      <c r="A291" s="42">
        <v>252</v>
      </c>
      <c r="B291" s="8" t="s">
        <v>184</v>
      </c>
      <c r="C291" s="19" t="s">
        <v>146</v>
      </c>
      <c r="D291" s="112">
        <v>5000</v>
      </c>
    </row>
    <row r="292" spans="1:4" s="16" customFormat="1" ht="21" customHeight="1">
      <c r="A292" s="42">
        <v>253</v>
      </c>
      <c r="B292" s="8" t="s">
        <v>185</v>
      </c>
      <c r="C292" s="19" t="s">
        <v>146</v>
      </c>
      <c r="D292" s="112">
        <v>5000</v>
      </c>
    </row>
    <row r="293" spans="1:4" s="16" customFormat="1" ht="24" customHeight="1">
      <c r="A293" s="42">
        <v>254</v>
      </c>
      <c r="B293" s="8" t="s">
        <v>186</v>
      </c>
      <c r="C293" s="19" t="s">
        <v>146</v>
      </c>
      <c r="D293" s="112">
        <v>4375</v>
      </c>
    </row>
    <row r="294" spans="1:4" s="16" customFormat="1" ht="21" customHeight="1">
      <c r="A294" s="42">
        <v>255</v>
      </c>
      <c r="B294" s="8" t="s">
        <v>546</v>
      </c>
      <c r="C294" s="19" t="s">
        <v>146</v>
      </c>
      <c r="D294" s="112">
        <v>7250</v>
      </c>
    </row>
    <row r="295" spans="1:4" s="16" customFormat="1" ht="21" customHeight="1">
      <c r="A295" s="42">
        <v>256</v>
      </c>
      <c r="B295" s="8" t="s">
        <v>187</v>
      </c>
      <c r="C295" s="19" t="s">
        <v>146</v>
      </c>
      <c r="D295" s="112">
        <v>3750</v>
      </c>
    </row>
    <row r="296" spans="1:4" s="16" customFormat="1" ht="21" customHeight="1">
      <c r="A296" s="42">
        <v>257</v>
      </c>
      <c r="B296" s="8" t="s">
        <v>188</v>
      </c>
      <c r="C296" s="19" t="s">
        <v>146</v>
      </c>
      <c r="D296" s="112">
        <v>8125</v>
      </c>
    </row>
    <row r="297" spans="1:4" s="16" customFormat="1" ht="21" customHeight="1">
      <c r="A297" s="42">
        <v>258</v>
      </c>
      <c r="B297" s="8" t="s">
        <v>189</v>
      </c>
      <c r="C297" s="19" t="s">
        <v>146</v>
      </c>
      <c r="D297" s="112">
        <v>5000</v>
      </c>
    </row>
    <row r="298" spans="1:4" s="16" customFormat="1" ht="21" customHeight="1">
      <c r="A298" s="42">
        <v>259</v>
      </c>
      <c r="B298" s="8" t="s">
        <v>190</v>
      </c>
      <c r="C298" s="19" t="s">
        <v>146</v>
      </c>
      <c r="D298" s="112">
        <v>5000</v>
      </c>
    </row>
    <row r="299" spans="1:4" s="16" customFormat="1" ht="21" customHeight="1">
      <c r="A299" s="42">
        <v>260</v>
      </c>
      <c r="B299" s="8" t="s">
        <v>191</v>
      </c>
      <c r="C299" s="19" t="s">
        <v>146</v>
      </c>
      <c r="D299" s="112">
        <v>6000</v>
      </c>
    </row>
    <row r="300" spans="1:4" s="16" customFormat="1" ht="21" customHeight="1">
      <c r="A300" s="42">
        <v>261</v>
      </c>
      <c r="B300" s="8" t="s">
        <v>192</v>
      </c>
      <c r="C300" s="19" t="s">
        <v>146</v>
      </c>
      <c r="D300" s="112">
        <v>8750</v>
      </c>
    </row>
    <row r="301" spans="1:4" s="16" customFormat="1" ht="36.75" customHeight="1">
      <c r="A301" s="42">
        <v>262</v>
      </c>
      <c r="B301" s="8" t="s">
        <v>193</v>
      </c>
      <c r="C301" s="19" t="s">
        <v>146</v>
      </c>
      <c r="D301" s="112">
        <v>5125</v>
      </c>
    </row>
    <row r="302" spans="1:4" s="16" customFormat="1" ht="35.25" customHeight="1">
      <c r="A302" s="42">
        <v>263</v>
      </c>
      <c r="B302" s="8" t="s">
        <v>194</v>
      </c>
      <c r="C302" s="19" t="s">
        <v>146</v>
      </c>
      <c r="D302" s="112">
        <v>4625</v>
      </c>
    </row>
    <row r="303" spans="1:4" s="16" customFormat="1" ht="27.75" customHeight="1">
      <c r="A303" s="42">
        <v>264</v>
      </c>
      <c r="B303" s="8" t="s">
        <v>195</v>
      </c>
      <c r="C303" s="19" t="s">
        <v>146</v>
      </c>
      <c r="D303" s="112">
        <v>7250</v>
      </c>
    </row>
    <row r="304" spans="1:4" s="16" customFormat="1" ht="35.25" customHeight="1">
      <c r="A304" s="42">
        <v>265</v>
      </c>
      <c r="B304" s="8" t="s">
        <v>196</v>
      </c>
      <c r="C304" s="19" t="s">
        <v>146</v>
      </c>
      <c r="D304" s="112">
        <v>8750</v>
      </c>
    </row>
    <row r="305" spans="1:4" s="16" customFormat="1" ht="30.75" customHeight="1">
      <c r="A305" s="42">
        <v>266</v>
      </c>
      <c r="B305" s="8" t="s">
        <v>197</v>
      </c>
      <c r="C305" s="19" t="s">
        <v>146</v>
      </c>
      <c r="D305" s="112">
        <v>12000</v>
      </c>
    </row>
    <row r="306" spans="1:4" s="16" customFormat="1" ht="31.5" customHeight="1">
      <c r="A306" s="42">
        <v>267</v>
      </c>
      <c r="B306" s="8" t="s">
        <v>198</v>
      </c>
      <c r="C306" s="19" t="s">
        <v>146</v>
      </c>
      <c r="D306" s="112">
        <v>2500</v>
      </c>
    </row>
    <row r="307" spans="1:4" s="16" customFormat="1" ht="33.75" customHeight="1">
      <c r="A307" s="42">
        <v>268</v>
      </c>
      <c r="B307" s="8" t="s">
        <v>199</v>
      </c>
      <c r="C307" s="19" t="s">
        <v>146</v>
      </c>
      <c r="D307" s="112">
        <v>4500</v>
      </c>
    </row>
    <row r="308" spans="1:4" s="16" customFormat="1" ht="26.25" customHeight="1">
      <c r="A308" s="42">
        <v>269</v>
      </c>
      <c r="B308" s="8" t="s">
        <v>200</v>
      </c>
      <c r="C308" s="19" t="s">
        <v>146</v>
      </c>
      <c r="D308" s="112">
        <v>4375</v>
      </c>
    </row>
    <row r="309" spans="1:4" s="16" customFormat="1" ht="24.75" customHeight="1">
      <c r="A309" s="42">
        <v>270</v>
      </c>
      <c r="B309" s="8" t="s">
        <v>201</v>
      </c>
      <c r="C309" s="19" t="s">
        <v>146</v>
      </c>
      <c r="D309" s="112">
        <v>1875</v>
      </c>
    </row>
    <row r="310" spans="1:4" s="16" customFormat="1" ht="48" customHeight="1">
      <c r="A310" s="42">
        <v>271</v>
      </c>
      <c r="B310" s="8" t="s">
        <v>202</v>
      </c>
      <c r="C310" s="19" t="s">
        <v>146</v>
      </c>
      <c r="D310" s="112">
        <v>9375</v>
      </c>
    </row>
    <row r="311" spans="1:4" s="16" customFormat="1" ht="29.25" customHeight="1">
      <c r="A311" s="42">
        <v>272</v>
      </c>
      <c r="B311" s="8" t="s">
        <v>203</v>
      </c>
      <c r="C311" s="19" t="s">
        <v>146</v>
      </c>
      <c r="D311" s="112">
        <v>7375</v>
      </c>
    </row>
    <row r="312" spans="1:4" s="16" customFormat="1" ht="30" customHeight="1">
      <c r="A312" s="42">
        <v>273</v>
      </c>
      <c r="B312" s="8" t="s">
        <v>1065</v>
      </c>
      <c r="C312" s="19" t="s">
        <v>146</v>
      </c>
      <c r="D312" s="112">
        <v>9375</v>
      </c>
    </row>
    <row r="313" spans="1:4" s="16" customFormat="1" ht="27" customHeight="1">
      <c r="A313" s="277" t="s">
        <v>204</v>
      </c>
      <c r="B313" s="278"/>
      <c r="C313" s="278"/>
      <c r="D313" s="279"/>
    </row>
    <row r="314" spans="1:4" s="16" customFormat="1" ht="28.5" customHeight="1">
      <c r="A314" s="40">
        <v>274</v>
      </c>
      <c r="B314" s="8" t="s">
        <v>205</v>
      </c>
      <c r="C314" s="9" t="s">
        <v>35</v>
      </c>
      <c r="D314" s="53">
        <v>625000</v>
      </c>
    </row>
    <row r="315" spans="1:4" s="16" customFormat="1" ht="35.25" customHeight="1">
      <c r="A315" s="42">
        <v>275</v>
      </c>
      <c r="B315" s="8" t="s">
        <v>206</v>
      </c>
      <c r="C315" s="19" t="s">
        <v>35</v>
      </c>
      <c r="D315" s="53">
        <v>625000</v>
      </c>
    </row>
    <row r="316" spans="1:4" s="16" customFormat="1" ht="21.75" customHeight="1">
      <c r="A316" s="40">
        <v>276</v>
      </c>
      <c r="B316" s="8" t="s">
        <v>207</v>
      </c>
      <c r="C316" s="19" t="s">
        <v>35</v>
      </c>
      <c r="D316" s="53">
        <v>625000</v>
      </c>
    </row>
    <row r="317" spans="1:4" s="16" customFormat="1" ht="37.5" customHeight="1">
      <c r="A317" s="42">
        <v>277</v>
      </c>
      <c r="B317" s="8" t="s">
        <v>208</v>
      </c>
      <c r="C317" s="19" t="s">
        <v>35</v>
      </c>
      <c r="D317" s="53">
        <v>625000</v>
      </c>
    </row>
    <row r="318" spans="1:4" s="16" customFormat="1" ht="31.5" customHeight="1">
      <c r="A318" s="40">
        <v>278</v>
      </c>
      <c r="B318" s="8" t="s">
        <v>209</v>
      </c>
      <c r="C318" s="19" t="s">
        <v>35</v>
      </c>
      <c r="D318" s="53">
        <v>625000</v>
      </c>
    </row>
    <row r="319" spans="1:4" s="16" customFormat="1" ht="32.25" customHeight="1">
      <c r="A319" s="42">
        <v>279</v>
      </c>
      <c r="B319" s="8" t="s">
        <v>210</v>
      </c>
      <c r="C319" s="19" t="s">
        <v>35</v>
      </c>
      <c r="D319" s="53">
        <v>625000</v>
      </c>
    </row>
    <row r="320" spans="1:4" s="16" customFormat="1" ht="29.25" customHeight="1">
      <c r="A320" s="40">
        <v>280</v>
      </c>
      <c r="B320" s="8" t="s">
        <v>211</v>
      </c>
      <c r="C320" s="19" t="s">
        <v>35</v>
      </c>
      <c r="D320" s="53">
        <v>625000</v>
      </c>
    </row>
    <row r="321" spans="1:4" s="16" customFormat="1" ht="33" customHeight="1">
      <c r="A321" s="42">
        <v>281</v>
      </c>
      <c r="B321" s="8" t="s">
        <v>212</v>
      </c>
      <c r="C321" s="19" t="s">
        <v>35</v>
      </c>
      <c r="D321" s="53">
        <v>625000</v>
      </c>
    </row>
    <row r="322" spans="1:4" s="16" customFormat="1" ht="35.25" customHeight="1">
      <c r="A322" s="40">
        <v>282</v>
      </c>
      <c r="B322" s="8" t="s">
        <v>213</v>
      </c>
      <c r="C322" s="19" t="s">
        <v>35</v>
      </c>
      <c r="D322" s="53">
        <v>625000</v>
      </c>
    </row>
    <row r="323" spans="1:4" s="16" customFormat="1" ht="34.5" customHeight="1">
      <c r="A323" s="259" t="s">
        <v>900</v>
      </c>
      <c r="B323" s="260"/>
      <c r="C323" s="260"/>
      <c r="D323" s="261"/>
    </row>
    <row r="324" spans="1:4" s="7" customFormat="1" ht="37.5" customHeight="1">
      <c r="A324" s="42">
        <v>283</v>
      </c>
      <c r="B324" s="8" t="s">
        <v>519</v>
      </c>
      <c r="C324" s="9" t="s">
        <v>35</v>
      </c>
      <c r="D324" s="53">
        <v>51250</v>
      </c>
    </row>
    <row r="325" spans="1:4" s="16" customFormat="1" ht="35.25" customHeight="1">
      <c r="A325" s="42">
        <v>284</v>
      </c>
      <c r="B325" s="8" t="s">
        <v>525</v>
      </c>
      <c r="C325" s="9" t="s">
        <v>146</v>
      </c>
      <c r="D325" s="53">
        <v>1875</v>
      </c>
    </row>
    <row r="326" spans="1:4" s="16" customFormat="1" ht="35.25" customHeight="1">
      <c r="A326" s="42">
        <v>285</v>
      </c>
      <c r="B326" s="8" t="s">
        <v>964</v>
      </c>
      <c r="C326" s="75" t="s">
        <v>146</v>
      </c>
      <c r="D326" s="53">
        <v>10000</v>
      </c>
    </row>
    <row r="327" spans="1:4" s="16" customFormat="1" ht="30.75" customHeight="1">
      <c r="A327" s="42">
        <v>286</v>
      </c>
      <c r="B327" s="8" t="s">
        <v>965</v>
      </c>
      <c r="C327" s="19" t="s">
        <v>35</v>
      </c>
      <c r="D327" s="53">
        <v>22500</v>
      </c>
    </row>
    <row r="328" spans="1:4" s="16" customFormat="1" ht="30.75" customHeight="1">
      <c r="A328" s="42">
        <v>287</v>
      </c>
      <c r="B328" s="8" t="s">
        <v>966</v>
      </c>
      <c r="C328" s="19" t="s">
        <v>40</v>
      </c>
      <c r="D328" s="53">
        <v>5000</v>
      </c>
    </row>
    <row r="329" spans="1:4" s="16" customFormat="1" ht="21.75" customHeight="1">
      <c r="A329" s="42">
        <v>288</v>
      </c>
      <c r="B329" s="8" t="s">
        <v>214</v>
      </c>
      <c r="C329" s="19" t="s">
        <v>146</v>
      </c>
      <c r="D329" s="53">
        <v>6250</v>
      </c>
    </row>
    <row r="330" spans="1:4" s="16" customFormat="1" ht="29.25" customHeight="1">
      <c r="A330" s="42">
        <v>289</v>
      </c>
      <c r="B330" s="8" t="s">
        <v>526</v>
      </c>
      <c r="C330" s="19" t="s">
        <v>40</v>
      </c>
      <c r="D330" s="53">
        <v>5000</v>
      </c>
    </row>
    <row r="331" spans="1:4" s="16" customFormat="1" ht="32.25" customHeight="1">
      <c r="A331" s="42">
        <v>290</v>
      </c>
      <c r="B331" s="8" t="s">
        <v>967</v>
      </c>
      <c r="C331" s="19" t="s">
        <v>146</v>
      </c>
      <c r="D331" s="53">
        <v>20625</v>
      </c>
    </row>
    <row r="332" spans="1:4" s="16" customFormat="1" ht="30" customHeight="1">
      <c r="A332" s="42">
        <v>291</v>
      </c>
      <c r="B332" s="8" t="s">
        <v>968</v>
      </c>
      <c r="C332" s="19" t="s">
        <v>40</v>
      </c>
      <c r="D332" s="53">
        <v>12500</v>
      </c>
    </row>
    <row r="333" spans="1:4" s="16" customFormat="1" ht="39" customHeight="1">
      <c r="A333" s="42">
        <v>292</v>
      </c>
      <c r="B333" s="8" t="s">
        <v>969</v>
      </c>
      <c r="C333" s="19" t="s">
        <v>35</v>
      </c>
      <c r="D333" s="53">
        <v>25000</v>
      </c>
    </row>
    <row r="334" spans="1:4" s="16" customFormat="1" ht="21.75" customHeight="1">
      <c r="A334" s="42">
        <v>293</v>
      </c>
      <c r="B334" s="8" t="s">
        <v>636</v>
      </c>
      <c r="C334" s="19" t="s">
        <v>146</v>
      </c>
      <c r="D334" s="53">
        <v>10000</v>
      </c>
    </row>
    <row r="335" spans="1:4" s="16" customFormat="1" ht="27.75" customHeight="1">
      <c r="A335" s="42">
        <v>294</v>
      </c>
      <c r="B335" s="8" t="s">
        <v>215</v>
      </c>
      <c r="C335" s="19" t="s">
        <v>146</v>
      </c>
      <c r="D335" s="53">
        <v>8125</v>
      </c>
    </row>
    <row r="336" spans="1:4" s="16" customFormat="1" ht="27.75" customHeight="1">
      <c r="A336" s="42">
        <v>295</v>
      </c>
      <c r="B336" s="8" t="s">
        <v>514</v>
      </c>
      <c r="C336" s="19" t="s">
        <v>146</v>
      </c>
      <c r="D336" s="53">
        <v>8750</v>
      </c>
    </row>
    <row r="337" spans="1:4" s="16" customFormat="1" ht="27.75" customHeight="1">
      <c r="A337" s="42">
        <v>296</v>
      </c>
      <c r="B337" s="8" t="s">
        <v>513</v>
      </c>
      <c r="C337" s="19" t="s">
        <v>146</v>
      </c>
      <c r="D337" s="53">
        <v>7500</v>
      </c>
    </row>
    <row r="338" spans="1:4" s="16" customFormat="1" ht="27.75" customHeight="1">
      <c r="A338" s="42">
        <v>297</v>
      </c>
      <c r="B338" s="8" t="s">
        <v>512</v>
      </c>
      <c r="C338" s="19" t="s">
        <v>146</v>
      </c>
      <c r="D338" s="53">
        <v>8125</v>
      </c>
    </row>
    <row r="339" spans="1:4" s="16" customFormat="1" ht="27.75" customHeight="1">
      <c r="A339" s="42">
        <v>298</v>
      </c>
      <c r="B339" s="8" t="s">
        <v>970</v>
      </c>
      <c r="C339" s="19" t="s">
        <v>146</v>
      </c>
      <c r="D339" s="53">
        <v>1125</v>
      </c>
    </row>
    <row r="340" spans="1:4" s="16" customFormat="1" ht="35.25" customHeight="1">
      <c r="A340" s="42">
        <v>299</v>
      </c>
      <c r="B340" s="8" t="s">
        <v>971</v>
      </c>
      <c r="C340" s="19" t="s">
        <v>35</v>
      </c>
      <c r="D340" s="53">
        <v>31250</v>
      </c>
    </row>
    <row r="341" spans="1:4" s="16" customFormat="1" ht="27.75" customHeight="1">
      <c r="A341" s="42">
        <v>300</v>
      </c>
      <c r="B341" s="8" t="s">
        <v>524</v>
      </c>
      <c r="C341" s="9" t="s">
        <v>35</v>
      </c>
      <c r="D341" s="53">
        <v>33750</v>
      </c>
    </row>
    <row r="342" spans="1:4" s="16" customFormat="1" ht="39" customHeight="1">
      <c r="A342" s="42">
        <v>301</v>
      </c>
      <c r="B342" s="8" t="s">
        <v>520</v>
      </c>
      <c r="C342" s="9" t="s">
        <v>35</v>
      </c>
      <c r="D342" s="53">
        <v>26250</v>
      </c>
    </row>
    <row r="343" spans="1:4" s="16" customFormat="1" ht="31.5" customHeight="1">
      <c r="A343" s="42">
        <v>302</v>
      </c>
      <c r="B343" s="8" t="s">
        <v>521</v>
      </c>
      <c r="C343" s="9" t="s">
        <v>35</v>
      </c>
      <c r="D343" s="53">
        <v>38125</v>
      </c>
    </row>
    <row r="344" spans="1:4" s="16" customFormat="1" ht="30" customHeight="1">
      <c r="A344" s="42">
        <v>303</v>
      </c>
      <c r="B344" s="8" t="s">
        <v>518</v>
      </c>
      <c r="C344" s="9" t="s">
        <v>35</v>
      </c>
      <c r="D344" s="53">
        <v>48750</v>
      </c>
    </row>
    <row r="345" spans="1:4" s="16" customFormat="1" ht="41.25" customHeight="1">
      <c r="A345" s="42">
        <v>304</v>
      </c>
      <c r="B345" s="8" t="s">
        <v>516</v>
      </c>
      <c r="C345" s="9" t="s">
        <v>35</v>
      </c>
      <c r="D345" s="53">
        <v>14375</v>
      </c>
    </row>
    <row r="346" spans="1:4" s="16" customFormat="1" ht="48" customHeight="1">
      <c r="A346" s="42">
        <v>305</v>
      </c>
      <c r="B346" s="8" t="s">
        <v>972</v>
      </c>
      <c r="C346" s="9" t="s">
        <v>35</v>
      </c>
      <c r="D346" s="53">
        <v>49375</v>
      </c>
    </row>
    <row r="347" spans="1:4" s="16" customFormat="1" ht="33.75" customHeight="1">
      <c r="A347" s="42">
        <v>306</v>
      </c>
      <c r="B347" s="8" t="s">
        <v>973</v>
      </c>
      <c r="C347" s="9" t="s">
        <v>35</v>
      </c>
      <c r="D347" s="53">
        <v>28750</v>
      </c>
    </row>
    <row r="348" spans="1:4" s="16" customFormat="1" ht="34.5" customHeight="1">
      <c r="A348" s="42">
        <v>307</v>
      </c>
      <c r="B348" s="8" t="s">
        <v>517</v>
      </c>
      <c r="C348" s="9" t="s">
        <v>35</v>
      </c>
      <c r="D348" s="53">
        <v>73750</v>
      </c>
    </row>
    <row r="349" spans="1:4" s="16" customFormat="1" ht="43.5" customHeight="1">
      <c r="A349" s="42">
        <v>308</v>
      </c>
      <c r="B349" s="8" t="s">
        <v>515</v>
      </c>
      <c r="C349" s="9" t="s">
        <v>40</v>
      </c>
      <c r="D349" s="53">
        <v>1875</v>
      </c>
    </row>
    <row r="350" spans="1:4" s="16" customFormat="1" ht="39.75" customHeight="1">
      <c r="A350" s="42">
        <v>309</v>
      </c>
      <c r="B350" s="8" t="s">
        <v>522</v>
      </c>
      <c r="C350" s="9" t="s">
        <v>35</v>
      </c>
      <c r="D350" s="53">
        <v>31250</v>
      </c>
    </row>
    <row r="351" spans="1:4" s="16" customFormat="1" ht="32.25" customHeight="1">
      <c r="A351" s="42">
        <v>310</v>
      </c>
      <c r="B351" s="8" t="s">
        <v>523</v>
      </c>
      <c r="C351" s="9" t="s">
        <v>35</v>
      </c>
      <c r="D351" s="53">
        <v>37500</v>
      </c>
    </row>
    <row r="352" spans="1:4" s="16" customFormat="1" ht="47.25" customHeight="1">
      <c r="A352" s="42">
        <v>311</v>
      </c>
      <c r="B352" s="8" t="s">
        <v>974</v>
      </c>
      <c r="C352" s="9" t="s">
        <v>35</v>
      </c>
      <c r="D352" s="53">
        <v>85625</v>
      </c>
    </row>
    <row r="353" spans="1:4" s="16" customFormat="1" ht="47.25" customHeight="1">
      <c r="A353" s="42">
        <v>312</v>
      </c>
      <c r="B353" s="44" t="s">
        <v>548</v>
      </c>
      <c r="C353" s="45" t="s">
        <v>35</v>
      </c>
      <c r="D353" s="53">
        <v>257125</v>
      </c>
    </row>
    <row r="354" spans="1:4" s="16" customFormat="1" ht="47.25" customHeight="1">
      <c r="A354" s="42">
        <v>313</v>
      </c>
      <c r="B354" s="44" t="s">
        <v>549</v>
      </c>
      <c r="C354" s="45" t="s">
        <v>35</v>
      </c>
      <c r="D354" s="53">
        <v>89250</v>
      </c>
    </row>
    <row r="355" spans="1:4" s="16" customFormat="1" ht="47.25" customHeight="1">
      <c r="A355" s="42">
        <v>314</v>
      </c>
      <c r="B355" s="44" t="s">
        <v>550</v>
      </c>
      <c r="C355" s="45" t="s">
        <v>35</v>
      </c>
      <c r="D355" s="53">
        <v>86875</v>
      </c>
    </row>
    <row r="356" spans="1:4" s="16" customFormat="1" ht="47.25" customHeight="1">
      <c r="A356" s="42">
        <v>315</v>
      </c>
      <c r="B356" s="44" t="s">
        <v>551</v>
      </c>
      <c r="C356" s="45" t="s">
        <v>35</v>
      </c>
      <c r="D356" s="53">
        <v>51000</v>
      </c>
    </row>
    <row r="357" spans="1:4" s="16" customFormat="1" ht="47.25" customHeight="1">
      <c r="A357" s="42">
        <v>316</v>
      </c>
      <c r="B357" s="44" t="s">
        <v>552</v>
      </c>
      <c r="C357" s="45" t="s">
        <v>35</v>
      </c>
      <c r="D357" s="53">
        <v>51500</v>
      </c>
    </row>
    <row r="358" spans="1:4" s="16" customFormat="1" ht="28.5" customHeight="1">
      <c r="A358" s="42">
        <v>317</v>
      </c>
      <c r="B358" s="44" t="s">
        <v>553</v>
      </c>
      <c r="C358" s="45" t="s">
        <v>40</v>
      </c>
      <c r="D358" s="53">
        <v>13625</v>
      </c>
    </row>
    <row r="359" spans="1:4" s="16" customFormat="1" ht="38.25" customHeight="1">
      <c r="A359" s="42">
        <v>318</v>
      </c>
      <c r="B359" s="44" t="s">
        <v>554</v>
      </c>
      <c r="C359" s="45" t="s">
        <v>40</v>
      </c>
      <c r="D359" s="53">
        <v>10250</v>
      </c>
    </row>
    <row r="360" spans="1:4" s="7" customFormat="1" ht="39.75" customHeight="1">
      <c r="A360" s="42">
        <v>319</v>
      </c>
      <c r="B360" s="44" t="s">
        <v>555</v>
      </c>
      <c r="C360" s="45" t="s">
        <v>40</v>
      </c>
      <c r="D360" s="53">
        <v>9375</v>
      </c>
    </row>
    <row r="361" spans="1:4" s="16" customFormat="1" ht="43.5" customHeight="1">
      <c r="A361" s="42">
        <v>320</v>
      </c>
      <c r="B361" s="44" t="s">
        <v>556</v>
      </c>
      <c r="C361" s="45" t="s">
        <v>40</v>
      </c>
      <c r="D361" s="53">
        <v>9750</v>
      </c>
    </row>
    <row r="362" spans="1:4" s="16" customFormat="1" ht="58.5" customHeight="1">
      <c r="A362" s="42">
        <v>321</v>
      </c>
      <c r="B362" s="44" t="s">
        <v>557</v>
      </c>
      <c r="C362" s="45" t="s">
        <v>35</v>
      </c>
      <c r="D362" s="53">
        <v>238625</v>
      </c>
    </row>
    <row r="363" spans="1:4" s="16" customFormat="1" ht="54.75" customHeight="1">
      <c r="A363" s="259" t="s">
        <v>503</v>
      </c>
      <c r="B363" s="260"/>
      <c r="C363" s="260"/>
      <c r="D363" s="261"/>
    </row>
    <row r="364" spans="1:4" s="16" customFormat="1" ht="45" customHeight="1">
      <c r="A364" s="42">
        <v>322</v>
      </c>
      <c r="B364" s="8" t="s">
        <v>216</v>
      </c>
      <c r="C364" s="19" t="s">
        <v>20</v>
      </c>
      <c r="D364" s="53">
        <v>7500</v>
      </c>
    </row>
    <row r="365" spans="1:4" s="16" customFormat="1" ht="32.25" customHeight="1">
      <c r="A365" s="42">
        <v>323</v>
      </c>
      <c r="B365" s="8" t="s">
        <v>217</v>
      </c>
      <c r="C365" s="19" t="s">
        <v>20</v>
      </c>
      <c r="D365" s="53">
        <v>2250</v>
      </c>
    </row>
    <row r="366" spans="1:4" s="23" customFormat="1" ht="21.75" customHeight="1">
      <c r="A366" s="42">
        <v>324</v>
      </c>
      <c r="B366" s="8" t="s">
        <v>218</v>
      </c>
      <c r="C366" s="19" t="s">
        <v>20</v>
      </c>
      <c r="D366" s="53">
        <v>1500</v>
      </c>
    </row>
    <row r="367" spans="1:4" s="23" customFormat="1" ht="27" customHeight="1">
      <c r="A367" s="42">
        <v>325</v>
      </c>
      <c r="B367" s="8" t="s">
        <v>219</v>
      </c>
      <c r="C367" s="19" t="s">
        <v>20</v>
      </c>
      <c r="D367" s="53">
        <v>1000</v>
      </c>
    </row>
    <row r="368" spans="1:4" s="23" customFormat="1" ht="27" customHeight="1">
      <c r="A368" s="42">
        <v>326</v>
      </c>
      <c r="B368" s="8" t="s">
        <v>220</v>
      </c>
      <c r="C368" s="19" t="s">
        <v>20</v>
      </c>
      <c r="D368" s="53">
        <v>1625</v>
      </c>
    </row>
    <row r="369" spans="1:4" s="23" customFormat="1" ht="27" customHeight="1">
      <c r="A369" s="42">
        <v>327</v>
      </c>
      <c r="B369" s="8" t="s">
        <v>221</v>
      </c>
      <c r="C369" s="19" t="s">
        <v>20</v>
      </c>
      <c r="D369" s="53">
        <v>7500</v>
      </c>
    </row>
    <row r="370" spans="1:4" s="23" customFormat="1" ht="27" customHeight="1">
      <c r="A370" s="42">
        <v>328</v>
      </c>
      <c r="B370" s="8" t="s">
        <v>222</v>
      </c>
      <c r="C370" s="19" t="s">
        <v>20</v>
      </c>
      <c r="D370" s="53">
        <v>1187.5</v>
      </c>
    </row>
    <row r="371" spans="1:4" s="23" customFormat="1" ht="27" customHeight="1">
      <c r="A371" s="42">
        <v>329</v>
      </c>
      <c r="B371" s="8" t="s">
        <v>223</v>
      </c>
      <c r="C371" s="19" t="s">
        <v>20</v>
      </c>
      <c r="D371" s="53">
        <v>1875</v>
      </c>
    </row>
    <row r="372" spans="1:4" s="23" customFormat="1" ht="27" customHeight="1">
      <c r="A372" s="42">
        <v>330</v>
      </c>
      <c r="B372" s="8" t="s">
        <v>224</v>
      </c>
      <c r="C372" s="19" t="s">
        <v>20</v>
      </c>
      <c r="D372" s="53">
        <v>2000</v>
      </c>
    </row>
    <row r="373" spans="1:4" s="23" customFormat="1" ht="27" customHeight="1">
      <c r="A373" s="42">
        <v>331</v>
      </c>
      <c r="B373" s="8" t="s">
        <v>225</v>
      </c>
      <c r="C373" s="19" t="s">
        <v>20</v>
      </c>
      <c r="D373" s="53">
        <v>937.5</v>
      </c>
    </row>
    <row r="374" spans="1:4" s="23" customFormat="1" ht="27" customHeight="1">
      <c r="A374" s="42">
        <v>332</v>
      </c>
      <c r="B374" s="8" t="s">
        <v>532</v>
      </c>
      <c r="C374" s="19" t="s">
        <v>20</v>
      </c>
      <c r="D374" s="53">
        <v>1125</v>
      </c>
    </row>
    <row r="375" spans="1:4" s="16" customFormat="1" ht="34.5" customHeight="1">
      <c r="A375" s="42">
        <v>333</v>
      </c>
      <c r="B375" s="8" t="s">
        <v>226</v>
      </c>
      <c r="C375" s="19" t="s">
        <v>20</v>
      </c>
      <c r="D375" s="53">
        <v>1750</v>
      </c>
    </row>
    <row r="376" spans="1:4" s="16" customFormat="1" ht="27.75" customHeight="1">
      <c r="A376" s="42">
        <v>334</v>
      </c>
      <c r="B376" s="8" t="s">
        <v>227</v>
      </c>
      <c r="C376" s="19" t="s">
        <v>20</v>
      </c>
      <c r="D376" s="53">
        <v>1125</v>
      </c>
    </row>
    <row r="377" spans="1:4" s="16" customFormat="1" ht="28.5" customHeight="1">
      <c r="A377" s="42">
        <v>335</v>
      </c>
      <c r="B377" s="8" t="s">
        <v>228</v>
      </c>
      <c r="C377" s="19" t="s">
        <v>20</v>
      </c>
      <c r="D377" s="53">
        <v>1625</v>
      </c>
    </row>
    <row r="378" spans="1:4" s="16" customFormat="1" ht="36.75" customHeight="1">
      <c r="A378" s="42">
        <v>336</v>
      </c>
      <c r="B378" s="8" t="s">
        <v>533</v>
      </c>
      <c r="C378" s="19" t="s">
        <v>20</v>
      </c>
      <c r="D378" s="53">
        <v>4375</v>
      </c>
    </row>
    <row r="379" spans="1:4" s="16" customFormat="1" ht="21.75" customHeight="1">
      <c r="A379" s="42">
        <v>337</v>
      </c>
      <c r="B379" s="8" t="s">
        <v>229</v>
      </c>
      <c r="C379" s="19" t="s">
        <v>20</v>
      </c>
      <c r="D379" s="53">
        <v>1375</v>
      </c>
    </row>
    <row r="380" spans="1:4" s="16" customFormat="1" ht="21.75" customHeight="1">
      <c r="A380" s="42">
        <v>338</v>
      </c>
      <c r="B380" s="8" t="s">
        <v>230</v>
      </c>
      <c r="C380" s="19" t="s">
        <v>20</v>
      </c>
      <c r="D380" s="53">
        <v>1250</v>
      </c>
    </row>
    <row r="381" spans="1:4" s="16" customFormat="1" ht="21.75" customHeight="1">
      <c r="A381" s="42">
        <v>339</v>
      </c>
      <c r="B381" s="8" t="s">
        <v>231</v>
      </c>
      <c r="C381" s="19" t="s">
        <v>20</v>
      </c>
      <c r="D381" s="53">
        <v>1187.5</v>
      </c>
    </row>
    <row r="382" spans="1:4" s="16" customFormat="1" ht="21.75" customHeight="1">
      <c r="A382" s="42">
        <v>340</v>
      </c>
      <c r="B382" s="8" t="s">
        <v>232</v>
      </c>
      <c r="C382" s="19" t="s">
        <v>20</v>
      </c>
      <c r="D382" s="53">
        <v>1187.5</v>
      </c>
    </row>
    <row r="383" spans="1:4" s="16" customFormat="1" ht="38.25" customHeight="1">
      <c r="A383" s="42">
        <v>341</v>
      </c>
      <c r="B383" s="8" t="s">
        <v>233</v>
      </c>
      <c r="C383" s="19" t="s">
        <v>20</v>
      </c>
      <c r="D383" s="53">
        <v>1187.5</v>
      </c>
    </row>
    <row r="384" spans="1:4" s="16" customFormat="1" ht="30" customHeight="1">
      <c r="A384" s="42">
        <v>342</v>
      </c>
      <c r="B384" s="8" t="s">
        <v>534</v>
      </c>
      <c r="C384" s="19" t="s">
        <v>20</v>
      </c>
      <c r="D384" s="53">
        <v>1187.5</v>
      </c>
    </row>
    <row r="385" spans="1:4" s="16" customFormat="1" ht="32.25" customHeight="1">
      <c r="A385" s="42">
        <v>343</v>
      </c>
      <c r="B385" s="8" t="s">
        <v>234</v>
      </c>
      <c r="C385" s="19" t="s">
        <v>20</v>
      </c>
      <c r="D385" s="53">
        <v>1187.5</v>
      </c>
    </row>
    <row r="386" spans="1:4" s="16" customFormat="1" ht="27.75" customHeight="1">
      <c r="A386" s="42">
        <v>344</v>
      </c>
      <c r="B386" s="8" t="s">
        <v>235</v>
      </c>
      <c r="C386" s="19" t="s">
        <v>20</v>
      </c>
      <c r="D386" s="53">
        <v>1187.5</v>
      </c>
    </row>
    <row r="387" spans="1:4" s="16" customFormat="1" ht="36.75" customHeight="1">
      <c r="A387" s="42">
        <v>345</v>
      </c>
      <c r="B387" s="8" t="s">
        <v>236</v>
      </c>
      <c r="C387" s="19" t="s">
        <v>20</v>
      </c>
      <c r="D387" s="53">
        <v>1187.5</v>
      </c>
    </row>
    <row r="388" spans="1:4" s="16" customFormat="1" ht="28.5" customHeight="1">
      <c r="A388" s="42">
        <v>346</v>
      </c>
      <c r="B388" s="8" t="s">
        <v>237</v>
      </c>
      <c r="C388" s="19" t="s">
        <v>20</v>
      </c>
      <c r="D388" s="53">
        <v>1187.5</v>
      </c>
    </row>
    <row r="389" spans="1:4" s="16" customFormat="1" ht="31.5" customHeight="1">
      <c r="A389" s="42">
        <v>347</v>
      </c>
      <c r="B389" s="8" t="s">
        <v>238</v>
      </c>
      <c r="C389" s="19" t="s">
        <v>20</v>
      </c>
      <c r="D389" s="53">
        <v>1562.5</v>
      </c>
    </row>
    <row r="390" spans="1:4" s="16" customFormat="1" ht="41.25" customHeight="1">
      <c r="A390" s="42">
        <v>348</v>
      </c>
      <c r="B390" s="8" t="s">
        <v>239</v>
      </c>
      <c r="C390" s="19" t="s">
        <v>20</v>
      </c>
      <c r="D390" s="53">
        <v>2250</v>
      </c>
    </row>
    <row r="391" spans="1:4" s="16" customFormat="1" ht="38.25" customHeight="1">
      <c r="A391" s="42">
        <v>349</v>
      </c>
      <c r="B391" s="8" t="s">
        <v>240</v>
      </c>
      <c r="C391" s="19" t="s">
        <v>20</v>
      </c>
      <c r="D391" s="53">
        <v>2250</v>
      </c>
    </row>
    <row r="392" spans="1:4" s="16" customFormat="1" ht="25.5" customHeight="1">
      <c r="A392" s="42">
        <v>350</v>
      </c>
      <c r="B392" s="8" t="s">
        <v>241</v>
      </c>
      <c r="C392" s="19" t="s">
        <v>20</v>
      </c>
      <c r="D392" s="53">
        <v>1187.5</v>
      </c>
    </row>
    <row r="393" spans="1:4" s="16" customFormat="1" ht="30" customHeight="1">
      <c r="A393" s="42">
        <v>351</v>
      </c>
      <c r="B393" s="8" t="s">
        <v>242</v>
      </c>
      <c r="C393" s="19" t="s">
        <v>20</v>
      </c>
      <c r="D393" s="53">
        <v>1500</v>
      </c>
    </row>
    <row r="394" spans="1:4" s="16" customFormat="1" ht="30.75" customHeight="1">
      <c r="A394" s="42">
        <v>352</v>
      </c>
      <c r="B394" s="8" t="s">
        <v>243</v>
      </c>
      <c r="C394" s="19" t="s">
        <v>20</v>
      </c>
      <c r="D394" s="53">
        <v>1500</v>
      </c>
    </row>
    <row r="395" spans="1:4" s="16" customFormat="1" ht="34.5" customHeight="1">
      <c r="A395" s="42">
        <v>353</v>
      </c>
      <c r="B395" s="8" t="s">
        <v>244</v>
      </c>
      <c r="C395" s="19" t="s">
        <v>20</v>
      </c>
      <c r="D395" s="53">
        <v>2375</v>
      </c>
    </row>
    <row r="396" spans="1:4" s="16" customFormat="1" ht="39.75" customHeight="1">
      <c r="A396" s="42">
        <v>354</v>
      </c>
      <c r="B396" s="8" t="s">
        <v>245</v>
      </c>
      <c r="C396" s="19" t="s">
        <v>20</v>
      </c>
      <c r="D396" s="53">
        <v>1187.5</v>
      </c>
    </row>
    <row r="397" spans="1:4" s="16" customFormat="1" ht="26.25" customHeight="1">
      <c r="A397" s="42">
        <v>355</v>
      </c>
      <c r="B397" s="8" t="s">
        <v>246</v>
      </c>
      <c r="C397" s="19" t="s">
        <v>20</v>
      </c>
      <c r="D397" s="53">
        <v>1375</v>
      </c>
    </row>
    <row r="398" spans="1:4" s="16" customFormat="1" ht="32.25" customHeight="1">
      <c r="A398" s="42">
        <v>356</v>
      </c>
      <c r="B398" s="8" t="s">
        <v>247</v>
      </c>
      <c r="C398" s="19" t="s">
        <v>20</v>
      </c>
      <c r="D398" s="53">
        <v>1187.5</v>
      </c>
    </row>
    <row r="399" spans="1:4" s="16" customFormat="1" ht="33.75" customHeight="1">
      <c r="A399" s="42">
        <v>357</v>
      </c>
      <c r="B399" s="8" t="s">
        <v>248</v>
      </c>
      <c r="C399" s="19" t="s">
        <v>20</v>
      </c>
      <c r="D399" s="53">
        <v>1500</v>
      </c>
    </row>
    <row r="400" spans="1:4" s="16" customFormat="1" ht="33.75" customHeight="1">
      <c r="A400" s="42">
        <v>358</v>
      </c>
      <c r="B400" s="8" t="s">
        <v>249</v>
      </c>
      <c r="C400" s="19" t="s">
        <v>20</v>
      </c>
      <c r="D400" s="53">
        <v>1500</v>
      </c>
    </row>
    <row r="401" spans="1:4" s="16" customFormat="1" ht="29.25" customHeight="1">
      <c r="A401" s="42">
        <v>359</v>
      </c>
      <c r="B401" s="8" t="s">
        <v>250</v>
      </c>
      <c r="C401" s="19" t="s">
        <v>20</v>
      </c>
      <c r="D401" s="53">
        <v>3000</v>
      </c>
    </row>
    <row r="402" spans="1:4" s="16" customFormat="1" ht="30" customHeight="1">
      <c r="A402" s="42">
        <v>360</v>
      </c>
      <c r="B402" s="8" t="s">
        <v>535</v>
      </c>
      <c r="C402" s="19" t="s">
        <v>20</v>
      </c>
      <c r="D402" s="53">
        <v>1500</v>
      </c>
    </row>
    <row r="403" spans="1:4" s="16" customFormat="1" ht="28.5" customHeight="1">
      <c r="A403" s="42">
        <v>361</v>
      </c>
      <c r="B403" s="8" t="s">
        <v>251</v>
      </c>
      <c r="C403" s="19" t="s">
        <v>20</v>
      </c>
      <c r="D403" s="53">
        <v>2500</v>
      </c>
    </row>
    <row r="404" spans="1:4" s="16" customFormat="1" ht="38.25" customHeight="1">
      <c r="A404" s="42">
        <v>362</v>
      </c>
      <c r="B404" s="8" t="s">
        <v>252</v>
      </c>
      <c r="C404" s="19" t="s">
        <v>20</v>
      </c>
      <c r="D404" s="53">
        <v>4750</v>
      </c>
    </row>
    <row r="405" spans="1:4" s="16" customFormat="1" ht="35.25" customHeight="1">
      <c r="A405" s="42">
        <v>363</v>
      </c>
      <c r="B405" s="8" t="s">
        <v>253</v>
      </c>
      <c r="C405" s="19" t="s">
        <v>20</v>
      </c>
      <c r="D405" s="53">
        <v>3750</v>
      </c>
    </row>
    <row r="406" spans="1:4" s="16" customFormat="1" ht="30" customHeight="1">
      <c r="A406" s="42">
        <v>364</v>
      </c>
      <c r="B406" s="8" t="s">
        <v>638</v>
      </c>
      <c r="C406" s="19" t="s">
        <v>482</v>
      </c>
      <c r="D406" s="53">
        <v>3500</v>
      </c>
    </row>
    <row r="407" spans="1:4" s="16" customFormat="1" ht="31.5" customHeight="1">
      <c r="A407" s="42">
        <v>365</v>
      </c>
      <c r="B407" s="8" t="s">
        <v>254</v>
      </c>
      <c r="C407" s="19" t="s">
        <v>20</v>
      </c>
      <c r="D407" s="53">
        <v>1125</v>
      </c>
    </row>
    <row r="408" spans="1:4" s="16" customFormat="1" ht="28.5" customHeight="1">
      <c r="A408" s="42">
        <v>366</v>
      </c>
      <c r="B408" s="8" t="s">
        <v>255</v>
      </c>
      <c r="C408" s="19" t="s">
        <v>20</v>
      </c>
      <c r="D408" s="53">
        <v>1437.5</v>
      </c>
    </row>
    <row r="409" spans="1:4" s="16" customFormat="1" ht="37.5">
      <c r="A409" s="42">
        <v>367</v>
      </c>
      <c r="B409" s="8" t="s">
        <v>536</v>
      </c>
      <c r="C409" s="19" t="s">
        <v>20</v>
      </c>
      <c r="D409" s="53">
        <v>1375</v>
      </c>
    </row>
    <row r="410" spans="1:4" s="16" customFormat="1" ht="37.5">
      <c r="A410" s="42">
        <v>368</v>
      </c>
      <c r="B410" s="8" t="s">
        <v>256</v>
      </c>
      <c r="C410" s="19" t="s">
        <v>20</v>
      </c>
      <c r="D410" s="53">
        <v>1562.5</v>
      </c>
    </row>
    <row r="411" spans="1:4" s="16" customFormat="1" ht="37.5">
      <c r="A411" s="42">
        <v>369</v>
      </c>
      <c r="B411" s="8" t="s">
        <v>257</v>
      </c>
      <c r="C411" s="19" t="s">
        <v>20</v>
      </c>
      <c r="D411" s="53">
        <v>1625</v>
      </c>
    </row>
    <row r="412" spans="1:4" s="16" customFormat="1" ht="51.75" customHeight="1">
      <c r="A412" s="42">
        <v>370</v>
      </c>
      <c r="B412" s="8" t="s">
        <v>258</v>
      </c>
      <c r="C412" s="19" t="s">
        <v>20</v>
      </c>
      <c r="D412" s="53">
        <v>1187.5</v>
      </c>
    </row>
    <row r="413" spans="1:4" s="16" customFormat="1" ht="46.5" customHeight="1">
      <c r="A413" s="42">
        <v>371</v>
      </c>
      <c r="B413" s="8" t="s">
        <v>259</v>
      </c>
      <c r="C413" s="19" t="s">
        <v>20</v>
      </c>
      <c r="D413" s="53">
        <v>812.5</v>
      </c>
    </row>
    <row r="414" spans="1:4" s="16" customFormat="1" ht="37.5">
      <c r="A414" s="42">
        <v>372</v>
      </c>
      <c r="B414" s="8" t="s">
        <v>260</v>
      </c>
      <c r="C414" s="19" t="s">
        <v>20</v>
      </c>
      <c r="D414" s="53">
        <v>2937.5</v>
      </c>
    </row>
    <row r="415" spans="1:4" s="16" customFormat="1" ht="21" customHeight="1">
      <c r="A415" s="42">
        <v>373</v>
      </c>
      <c r="B415" s="8" t="s">
        <v>261</v>
      </c>
      <c r="C415" s="19" t="s">
        <v>20</v>
      </c>
      <c r="D415" s="53">
        <v>1625</v>
      </c>
    </row>
    <row r="416" spans="1:4" s="16" customFormat="1" ht="25.5" customHeight="1">
      <c r="A416" s="42">
        <v>374</v>
      </c>
      <c r="B416" s="8" t="s">
        <v>262</v>
      </c>
      <c r="C416" s="19" t="s">
        <v>20</v>
      </c>
      <c r="D416" s="53">
        <v>875</v>
      </c>
    </row>
    <row r="417" spans="1:4" s="16" customFormat="1" ht="46.5" customHeight="1">
      <c r="A417" s="42">
        <v>375</v>
      </c>
      <c r="B417" s="8" t="s">
        <v>263</v>
      </c>
      <c r="C417" s="19" t="s">
        <v>20</v>
      </c>
      <c r="D417" s="53">
        <v>1250</v>
      </c>
    </row>
    <row r="418" spans="1:4" s="16" customFormat="1" ht="24" customHeight="1">
      <c r="A418" s="42">
        <v>376</v>
      </c>
      <c r="B418" s="8" t="s">
        <v>264</v>
      </c>
      <c r="C418" s="19" t="s">
        <v>20</v>
      </c>
      <c r="D418" s="53">
        <v>1500</v>
      </c>
    </row>
    <row r="419" spans="1:4" s="16" customFormat="1" ht="24" customHeight="1">
      <c r="A419" s="42">
        <v>377</v>
      </c>
      <c r="B419" s="8" t="s">
        <v>265</v>
      </c>
      <c r="C419" s="19" t="s">
        <v>20</v>
      </c>
      <c r="D419" s="53">
        <v>1687.5</v>
      </c>
    </row>
    <row r="420" spans="1:4" s="16" customFormat="1" ht="35.25" customHeight="1">
      <c r="A420" s="42">
        <v>378</v>
      </c>
      <c r="B420" s="8" t="s">
        <v>266</v>
      </c>
      <c r="C420" s="19" t="s">
        <v>20</v>
      </c>
      <c r="D420" s="53">
        <v>875</v>
      </c>
    </row>
    <row r="421" spans="1:4" s="16" customFormat="1" ht="25.5" customHeight="1">
      <c r="A421" s="42">
        <v>379</v>
      </c>
      <c r="B421" s="8" t="s">
        <v>267</v>
      </c>
      <c r="C421" s="19" t="s">
        <v>20</v>
      </c>
      <c r="D421" s="53">
        <v>1000</v>
      </c>
    </row>
    <row r="422" spans="1:4" s="7" customFormat="1" ht="39" customHeight="1">
      <c r="A422" s="42">
        <v>380</v>
      </c>
      <c r="B422" s="8" t="s">
        <v>269</v>
      </c>
      <c r="C422" s="19" t="s">
        <v>20</v>
      </c>
      <c r="D422" s="53">
        <v>1375</v>
      </c>
    </row>
    <row r="423" spans="1:4" s="16" customFormat="1" ht="39" customHeight="1">
      <c r="A423" s="42">
        <v>381</v>
      </c>
      <c r="B423" s="8" t="s">
        <v>270</v>
      </c>
      <c r="C423" s="19" t="s">
        <v>20</v>
      </c>
      <c r="D423" s="53">
        <v>1750</v>
      </c>
    </row>
    <row r="424" spans="1:4" s="16" customFormat="1" ht="35.25" customHeight="1">
      <c r="A424" s="42">
        <v>382</v>
      </c>
      <c r="B424" s="8" t="s">
        <v>268</v>
      </c>
      <c r="C424" s="19" t="s">
        <v>20</v>
      </c>
      <c r="D424" s="53">
        <v>1500</v>
      </c>
    </row>
    <row r="425" spans="1:4" s="16" customFormat="1" ht="31.5" customHeight="1">
      <c r="A425" s="259" t="s">
        <v>901</v>
      </c>
      <c r="B425" s="260"/>
      <c r="C425" s="260"/>
      <c r="D425" s="261"/>
    </row>
    <row r="426" spans="1:4" s="16" customFormat="1" ht="38.25" customHeight="1">
      <c r="A426" s="42">
        <v>383</v>
      </c>
      <c r="B426" s="8" t="s">
        <v>528</v>
      </c>
      <c r="C426" s="19" t="s">
        <v>20</v>
      </c>
      <c r="D426" s="53">
        <v>51875</v>
      </c>
    </row>
    <row r="427" spans="1:4" s="16" customFormat="1" ht="26.25" customHeight="1">
      <c r="A427" s="42">
        <v>384</v>
      </c>
      <c r="B427" s="8" t="s">
        <v>529</v>
      </c>
      <c r="C427" s="19" t="s">
        <v>20</v>
      </c>
      <c r="D427" s="53">
        <v>87500</v>
      </c>
    </row>
    <row r="428" spans="1:4" s="7" customFormat="1" ht="27.75" customHeight="1">
      <c r="A428" s="42">
        <v>385</v>
      </c>
      <c r="B428" s="8" t="s">
        <v>530</v>
      </c>
      <c r="C428" s="19" t="s">
        <v>20</v>
      </c>
      <c r="D428" s="53">
        <v>111250</v>
      </c>
    </row>
    <row r="429" spans="1:4" s="16" customFormat="1" ht="25.5" customHeight="1">
      <c r="A429" s="42">
        <v>386</v>
      </c>
      <c r="B429" s="8" t="s">
        <v>531</v>
      </c>
      <c r="C429" s="19" t="s">
        <v>20</v>
      </c>
      <c r="D429" s="53">
        <v>212500</v>
      </c>
    </row>
    <row r="430" spans="1:4" s="16" customFormat="1" ht="40.5" customHeight="1">
      <c r="A430" s="42">
        <v>387</v>
      </c>
      <c r="B430" s="8" t="s">
        <v>271</v>
      </c>
      <c r="C430" s="19" t="s">
        <v>20</v>
      </c>
      <c r="D430" s="53">
        <v>35625</v>
      </c>
    </row>
    <row r="431" spans="1:4" s="16" customFormat="1" ht="56.25">
      <c r="A431" s="42">
        <v>388</v>
      </c>
      <c r="B431" s="8" t="s">
        <v>1017</v>
      </c>
      <c r="C431" s="9" t="s">
        <v>20</v>
      </c>
      <c r="D431" s="53">
        <v>554750</v>
      </c>
    </row>
    <row r="432" spans="1:4" s="16" customFormat="1" ht="56.25">
      <c r="A432" s="42">
        <v>389</v>
      </c>
      <c r="B432" s="8" t="s">
        <v>1018</v>
      </c>
      <c r="C432" s="9" t="s">
        <v>20</v>
      </c>
      <c r="D432" s="53">
        <v>724625</v>
      </c>
    </row>
    <row r="433" spans="1:4" s="16" customFormat="1" ht="38.25" customHeight="1">
      <c r="A433" s="259" t="s">
        <v>894</v>
      </c>
      <c r="B433" s="260"/>
      <c r="C433" s="260"/>
      <c r="D433" s="261"/>
    </row>
    <row r="434" spans="1:4" s="16" customFormat="1" ht="33" customHeight="1">
      <c r="A434" s="40">
        <v>390</v>
      </c>
      <c r="B434" s="76" t="s">
        <v>647</v>
      </c>
      <c r="C434" s="19" t="s">
        <v>146</v>
      </c>
      <c r="D434" s="53">
        <v>1562.5</v>
      </c>
    </row>
    <row r="435" spans="1:4" s="16" customFormat="1" ht="36" customHeight="1">
      <c r="A435" s="40">
        <v>391</v>
      </c>
      <c r="B435" s="76" t="s">
        <v>648</v>
      </c>
      <c r="C435" s="19" t="s">
        <v>146</v>
      </c>
      <c r="D435" s="53">
        <v>1562.5</v>
      </c>
    </row>
    <row r="436" spans="1:4" s="16" customFormat="1" ht="39.75" customHeight="1">
      <c r="A436" s="40">
        <v>392</v>
      </c>
      <c r="B436" s="76" t="s">
        <v>689</v>
      </c>
      <c r="C436" s="19" t="s">
        <v>146</v>
      </c>
      <c r="D436" s="53">
        <v>6562.5</v>
      </c>
    </row>
    <row r="437" spans="1:4" s="16" customFormat="1" ht="24" customHeight="1">
      <c r="A437" s="40">
        <v>393</v>
      </c>
      <c r="B437" s="76" t="s">
        <v>690</v>
      </c>
      <c r="C437" s="19" t="s">
        <v>146</v>
      </c>
      <c r="D437" s="53">
        <v>3437.5</v>
      </c>
    </row>
    <row r="438" spans="1:4" s="16" customFormat="1" ht="37.5" customHeight="1">
      <c r="A438" s="40">
        <v>394</v>
      </c>
      <c r="B438" s="76" t="s">
        <v>691</v>
      </c>
      <c r="C438" s="19" t="s">
        <v>146</v>
      </c>
      <c r="D438" s="53">
        <v>5000</v>
      </c>
    </row>
    <row r="439" spans="1:4" s="16" customFormat="1" ht="36" customHeight="1">
      <c r="A439" s="40">
        <v>395</v>
      </c>
      <c r="B439" s="76" t="s">
        <v>278</v>
      </c>
      <c r="C439" s="19" t="s">
        <v>146</v>
      </c>
      <c r="D439" s="53">
        <v>4531.25</v>
      </c>
    </row>
    <row r="440" spans="1:4" s="16" customFormat="1" ht="39" customHeight="1">
      <c r="A440" s="40">
        <v>396</v>
      </c>
      <c r="B440" s="76" t="s">
        <v>692</v>
      </c>
      <c r="C440" s="19" t="s">
        <v>146</v>
      </c>
      <c r="D440" s="53">
        <v>4531.25</v>
      </c>
    </row>
    <row r="441" spans="1:4" s="16" customFormat="1" ht="30" customHeight="1">
      <c r="A441" s="40">
        <v>397</v>
      </c>
      <c r="B441" s="76" t="s">
        <v>279</v>
      </c>
      <c r="C441" s="19" t="s">
        <v>146</v>
      </c>
      <c r="D441" s="53">
        <v>6562.5</v>
      </c>
    </row>
    <row r="442" spans="1:4" s="16" customFormat="1" ht="36.75" customHeight="1">
      <c r="A442" s="40">
        <v>398</v>
      </c>
      <c r="B442" s="76" t="s">
        <v>693</v>
      </c>
      <c r="C442" s="19" t="s">
        <v>146</v>
      </c>
      <c r="D442" s="53">
        <v>7031.25</v>
      </c>
    </row>
    <row r="443" spans="1:4" s="16" customFormat="1" ht="42" customHeight="1">
      <c r="A443" s="40">
        <v>399</v>
      </c>
      <c r="B443" s="76" t="s">
        <v>274</v>
      </c>
      <c r="C443" s="19" t="s">
        <v>146</v>
      </c>
      <c r="D443" s="53">
        <v>7187.5</v>
      </c>
    </row>
    <row r="444" spans="1:4" s="16" customFormat="1" ht="35.25" customHeight="1">
      <c r="A444" s="40">
        <v>400</v>
      </c>
      <c r="B444" s="76" t="s">
        <v>277</v>
      </c>
      <c r="C444" s="19" t="s">
        <v>146</v>
      </c>
      <c r="D444" s="53">
        <v>6562.5</v>
      </c>
    </row>
    <row r="445" spans="1:4" s="16" customFormat="1" ht="55.5" customHeight="1">
      <c r="A445" s="40">
        <v>401</v>
      </c>
      <c r="B445" s="76" t="s">
        <v>694</v>
      </c>
      <c r="C445" s="19" t="s">
        <v>146</v>
      </c>
      <c r="D445" s="53">
        <v>7031.25</v>
      </c>
    </row>
    <row r="446" spans="1:4" s="16" customFormat="1" ht="42" customHeight="1">
      <c r="A446" s="40">
        <v>402</v>
      </c>
      <c r="B446" s="76" t="s">
        <v>276</v>
      </c>
      <c r="C446" s="19" t="s">
        <v>146</v>
      </c>
      <c r="D446" s="53">
        <v>3437.5</v>
      </c>
    </row>
    <row r="447" spans="1:4" s="16" customFormat="1" ht="40.5" customHeight="1">
      <c r="A447" s="40">
        <v>403</v>
      </c>
      <c r="B447" s="76" t="s">
        <v>275</v>
      </c>
      <c r="C447" s="19" t="s">
        <v>146</v>
      </c>
      <c r="D447" s="53">
        <v>3750</v>
      </c>
    </row>
    <row r="448" spans="1:4" s="16" customFormat="1" ht="24" customHeight="1">
      <c r="A448" s="40">
        <v>404</v>
      </c>
      <c r="B448" s="76" t="s">
        <v>695</v>
      </c>
      <c r="C448" s="19" t="s">
        <v>146</v>
      </c>
      <c r="D448" s="53">
        <v>4218.75</v>
      </c>
    </row>
    <row r="449" spans="1:4" s="16" customFormat="1" ht="27" customHeight="1">
      <c r="A449" s="40">
        <v>405</v>
      </c>
      <c r="B449" s="76" t="s">
        <v>696</v>
      </c>
      <c r="C449" s="19" t="s">
        <v>146</v>
      </c>
      <c r="D449" s="53">
        <v>35937.5</v>
      </c>
    </row>
    <row r="450" spans="1:4" s="16" customFormat="1" ht="21" customHeight="1">
      <c r="A450" s="40">
        <v>406</v>
      </c>
      <c r="B450" s="76" t="s">
        <v>73</v>
      </c>
      <c r="C450" s="19" t="s">
        <v>146</v>
      </c>
      <c r="D450" s="53">
        <v>18750</v>
      </c>
    </row>
    <row r="451" spans="1:4" s="16" customFormat="1" ht="39" customHeight="1">
      <c r="A451" s="40">
        <v>407</v>
      </c>
      <c r="B451" s="76" t="s">
        <v>649</v>
      </c>
      <c r="C451" s="19" t="s">
        <v>146</v>
      </c>
      <c r="D451" s="53">
        <v>36718.75</v>
      </c>
    </row>
    <row r="452" spans="1:4" s="16" customFormat="1" ht="48.75" customHeight="1">
      <c r="A452" s="40">
        <v>408</v>
      </c>
      <c r="B452" s="76" t="s">
        <v>702</v>
      </c>
      <c r="C452" s="19" t="s">
        <v>146</v>
      </c>
      <c r="D452" s="53">
        <v>23437.5</v>
      </c>
    </row>
    <row r="453" spans="1:4" s="16" customFormat="1" ht="28.5" customHeight="1">
      <c r="A453" s="40">
        <v>409</v>
      </c>
      <c r="B453" s="76" t="s">
        <v>703</v>
      </c>
      <c r="C453" s="19" t="s">
        <v>146</v>
      </c>
      <c r="D453" s="53">
        <v>27343.75</v>
      </c>
    </row>
    <row r="454" spans="1:4" s="16" customFormat="1" ht="33.75" customHeight="1">
      <c r="A454" s="40">
        <v>410</v>
      </c>
      <c r="B454" s="76" t="s">
        <v>704</v>
      </c>
      <c r="C454" s="19" t="s">
        <v>146</v>
      </c>
      <c r="D454" s="53">
        <v>42187.5</v>
      </c>
    </row>
    <row r="455" spans="1:4" s="16" customFormat="1" ht="49.5" customHeight="1">
      <c r="A455" s="40">
        <v>411</v>
      </c>
      <c r="B455" s="76" t="s">
        <v>697</v>
      </c>
      <c r="C455" s="19" t="s">
        <v>146</v>
      </c>
      <c r="D455" s="53">
        <v>5781.25</v>
      </c>
    </row>
    <row r="456" spans="1:4" s="16" customFormat="1" ht="58.5" customHeight="1">
      <c r="A456" s="40">
        <v>412</v>
      </c>
      <c r="B456" s="76" t="s">
        <v>979</v>
      </c>
      <c r="C456" s="19" t="s">
        <v>146</v>
      </c>
      <c r="D456" s="53">
        <v>6562.5</v>
      </c>
    </row>
    <row r="457" spans="1:4" s="16" customFormat="1" ht="69.75" customHeight="1">
      <c r="A457" s="40">
        <v>413</v>
      </c>
      <c r="B457" s="76" t="s">
        <v>698</v>
      </c>
      <c r="C457" s="19" t="s">
        <v>146</v>
      </c>
      <c r="D457" s="53">
        <v>8125</v>
      </c>
    </row>
    <row r="458" spans="1:4" s="16" customFormat="1" ht="40.5" customHeight="1">
      <c r="A458" s="40">
        <v>414</v>
      </c>
      <c r="B458" s="76" t="s">
        <v>980</v>
      </c>
      <c r="C458" s="19" t="s">
        <v>146</v>
      </c>
      <c r="D458" s="53">
        <v>12500</v>
      </c>
    </row>
    <row r="459" spans="1:4" s="16" customFormat="1" ht="39" customHeight="1">
      <c r="A459" s="40">
        <v>415</v>
      </c>
      <c r="B459" s="76" t="s">
        <v>699</v>
      </c>
      <c r="C459" s="19" t="s">
        <v>146</v>
      </c>
      <c r="D459" s="53">
        <v>12500</v>
      </c>
    </row>
    <row r="460" spans="1:4" s="16" customFormat="1" ht="36" customHeight="1">
      <c r="A460" s="40">
        <v>416</v>
      </c>
      <c r="B460" s="76" t="s">
        <v>272</v>
      </c>
      <c r="C460" s="19" t="s">
        <v>146</v>
      </c>
      <c r="D460" s="53">
        <v>15625</v>
      </c>
    </row>
    <row r="461" spans="1:4" s="16" customFormat="1" ht="36" customHeight="1">
      <c r="A461" s="40">
        <v>417</v>
      </c>
      <c r="B461" s="76" t="s">
        <v>701</v>
      </c>
      <c r="C461" s="19" t="s">
        <v>146</v>
      </c>
      <c r="D461" s="53">
        <v>14062.5</v>
      </c>
    </row>
    <row r="462" spans="1:4" s="16" customFormat="1" ht="37.5" customHeight="1">
      <c r="A462" s="40">
        <v>418</v>
      </c>
      <c r="B462" s="76" t="s">
        <v>650</v>
      </c>
      <c r="C462" s="19" t="s">
        <v>146</v>
      </c>
      <c r="D462" s="53">
        <v>9687.5</v>
      </c>
    </row>
    <row r="463" spans="1:4" s="16" customFormat="1" ht="36" customHeight="1">
      <c r="A463" s="40">
        <v>419</v>
      </c>
      <c r="B463" s="76" t="s">
        <v>700</v>
      </c>
      <c r="C463" s="19" t="s">
        <v>146</v>
      </c>
      <c r="D463" s="53">
        <v>23437.5</v>
      </c>
    </row>
    <row r="464" spans="1:4" s="16" customFormat="1" ht="48" customHeight="1">
      <c r="A464" s="40">
        <v>420</v>
      </c>
      <c r="B464" s="76" t="s">
        <v>651</v>
      </c>
      <c r="C464" s="19" t="s">
        <v>146</v>
      </c>
      <c r="D464" s="53">
        <v>18750</v>
      </c>
    </row>
    <row r="465" spans="1:4" s="16" customFormat="1" ht="36.75" customHeight="1">
      <c r="A465" s="40">
        <v>421</v>
      </c>
      <c r="B465" s="76" t="s">
        <v>652</v>
      </c>
      <c r="C465" s="19" t="s">
        <v>146</v>
      </c>
      <c r="D465" s="53">
        <v>18750</v>
      </c>
    </row>
    <row r="466" spans="1:4" s="16" customFormat="1" ht="35.25" customHeight="1">
      <c r="A466" s="40">
        <v>422</v>
      </c>
      <c r="B466" s="76" t="s">
        <v>653</v>
      </c>
      <c r="C466" s="19" t="s">
        <v>146</v>
      </c>
      <c r="D466" s="53">
        <v>23437.5</v>
      </c>
    </row>
    <row r="467" spans="1:4" s="16" customFormat="1" ht="32.25" customHeight="1">
      <c r="A467" s="40">
        <v>423</v>
      </c>
      <c r="B467" s="76" t="s">
        <v>654</v>
      </c>
      <c r="C467" s="19" t="s">
        <v>146</v>
      </c>
      <c r="D467" s="53">
        <v>18750</v>
      </c>
    </row>
    <row r="468" spans="1:4" s="16" customFormat="1" ht="45.75" customHeight="1">
      <c r="A468" s="40">
        <v>424</v>
      </c>
      <c r="B468" s="76" t="s">
        <v>655</v>
      </c>
      <c r="C468" s="19" t="s">
        <v>146</v>
      </c>
      <c r="D468" s="53">
        <v>18750</v>
      </c>
    </row>
    <row r="469" spans="1:4" s="16" customFormat="1" ht="45" customHeight="1">
      <c r="A469" s="40">
        <v>425</v>
      </c>
      <c r="B469" s="76" t="s">
        <v>656</v>
      </c>
      <c r="C469" s="19" t="s">
        <v>146</v>
      </c>
      <c r="D469" s="53">
        <v>18750</v>
      </c>
    </row>
    <row r="470" spans="1:4" s="16" customFormat="1" ht="39.75" customHeight="1">
      <c r="A470" s="40">
        <v>426</v>
      </c>
      <c r="B470" s="76" t="s">
        <v>657</v>
      </c>
      <c r="C470" s="19" t="s">
        <v>146</v>
      </c>
      <c r="D470" s="53">
        <v>18750</v>
      </c>
    </row>
    <row r="471" spans="1:4" s="16" customFormat="1" ht="36.75" customHeight="1">
      <c r="A471" s="40">
        <v>427</v>
      </c>
      <c r="B471" s="76" t="s">
        <v>658</v>
      </c>
      <c r="C471" s="19" t="s">
        <v>146</v>
      </c>
      <c r="D471" s="53">
        <v>18750</v>
      </c>
    </row>
    <row r="472" spans="1:4" s="16" customFormat="1" ht="27" customHeight="1">
      <c r="A472" s="40">
        <v>428</v>
      </c>
      <c r="B472" s="76" t="s">
        <v>659</v>
      </c>
      <c r="C472" s="19" t="s">
        <v>146</v>
      </c>
      <c r="D472" s="53">
        <v>18750</v>
      </c>
    </row>
    <row r="473" spans="1:4" s="16" customFormat="1" ht="32.25" customHeight="1">
      <c r="A473" s="40">
        <v>429</v>
      </c>
      <c r="B473" s="76" t="s">
        <v>660</v>
      </c>
      <c r="C473" s="19" t="s">
        <v>146</v>
      </c>
      <c r="D473" s="53">
        <v>18750</v>
      </c>
    </row>
    <row r="474" spans="1:4" s="16" customFormat="1" ht="36.75" customHeight="1">
      <c r="A474" s="40">
        <v>430</v>
      </c>
      <c r="B474" s="76" t="s">
        <v>661</v>
      </c>
      <c r="C474" s="19" t="s">
        <v>146</v>
      </c>
      <c r="D474" s="53">
        <v>42187.5</v>
      </c>
    </row>
    <row r="475" spans="1:4" s="16" customFormat="1" ht="47.25" customHeight="1">
      <c r="A475" s="40">
        <v>431</v>
      </c>
      <c r="B475" s="76" t="s">
        <v>662</v>
      </c>
      <c r="C475" s="19" t="s">
        <v>146</v>
      </c>
      <c r="D475" s="53">
        <v>50000</v>
      </c>
    </row>
    <row r="476" spans="1:4" s="16" customFormat="1" ht="38.25" customHeight="1">
      <c r="A476" s="40">
        <v>432</v>
      </c>
      <c r="B476" s="76" t="s">
        <v>663</v>
      </c>
      <c r="C476" s="19" t="s">
        <v>146</v>
      </c>
      <c r="D476" s="53">
        <v>50000</v>
      </c>
    </row>
    <row r="477" spans="1:4" s="16" customFormat="1" ht="34.5" customHeight="1">
      <c r="A477" s="40">
        <v>433</v>
      </c>
      <c r="B477" s="76" t="s">
        <v>664</v>
      </c>
      <c r="C477" s="19" t="s">
        <v>146</v>
      </c>
      <c r="D477" s="53">
        <v>50000</v>
      </c>
    </row>
    <row r="478" spans="1:4" s="16" customFormat="1" ht="45.75" customHeight="1">
      <c r="A478" s="40">
        <v>434</v>
      </c>
      <c r="B478" s="76" t="s">
        <v>665</v>
      </c>
      <c r="C478" s="19" t="s">
        <v>146</v>
      </c>
      <c r="D478" s="53">
        <v>50000</v>
      </c>
    </row>
    <row r="479" spans="1:4" s="16" customFormat="1" ht="52.5" customHeight="1">
      <c r="A479" s="40">
        <v>435</v>
      </c>
      <c r="B479" s="76" t="s">
        <v>666</v>
      </c>
      <c r="C479" s="19" t="s">
        <v>146</v>
      </c>
      <c r="D479" s="53">
        <v>50000</v>
      </c>
    </row>
    <row r="480" spans="1:4" s="16" customFormat="1" ht="47.25" customHeight="1">
      <c r="A480" s="40">
        <v>436</v>
      </c>
      <c r="B480" s="8" t="s">
        <v>666</v>
      </c>
      <c r="C480" s="19" t="s">
        <v>146</v>
      </c>
      <c r="D480" s="53">
        <v>50000</v>
      </c>
    </row>
    <row r="481" spans="1:4" s="16" customFormat="1" ht="45.75" customHeight="1">
      <c r="A481" s="40">
        <v>437</v>
      </c>
      <c r="B481" s="8" t="s">
        <v>667</v>
      </c>
      <c r="C481" s="9" t="s">
        <v>146</v>
      </c>
      <c r="D481" s="53">
        <v>26562.5</v>
      </c>
    </row>
    <row r="482" spans="1:4" s="16" customFormat="1" ht="35.25" customHeight="1">
      <c r="A482" s="40">
        <v>438</v>
      </c>
      <c r="B482" s="8" t="s">
        <v>981</v>
      </c>
      <c r="C482" s="9" t="s">
        <v>146</v>
      </c>
      <c r="D482" s="53">
        <v>31250</v>
      </c>
    </row>
    <row r="483" spans="1:4" s="16" customFormat="1" ht="38.25" customHeight="1">
      <c r="A483" s="40">
        <v>439</v>
      </c>
      <c r="B483" s="8" t="s">
        <v>982</v>
      </c>
      <c r="C483" s="9" t="s">
        <v>146</v>
      </c>
      <c r="D483" s="53">
        <v>54687.5</v>
      </c>
    </row>
    <row r="484" spans="1:4" s="16" customFormat="1" ht="54" customHeight="1">
      <c r="A484" s="40">
        <v>440</v>
      </c>
      <c r="B484" s="8" t="s">
        <v>668</v>
      </c>
      <c r="C484" s="9" t="s">
        <v>146</v>
      </c>
      <c r="D484" s="53">
        <v>54687.5</v>
      </c>
    </row>
    <row r="485" spans="1:4" s="16" customFormat="1" ht="32.25" customHeight="1">
      <c r="A485" s="40">
        <v>441</v>
      </c>
      <c r="B485" s="8" t="s">
        <v>584</v>
      </c>
      <c r="C485" s="19" t="s">
        <v>146</v>
      </c>
      <c r="D485" s="53">
        <v>25000</v>
      </c>
    </row>
    <row r="486" spans="1:4" s="16" customFormat="1" ht="25.5" customHeight="1">
      <c r="A486" s="40">
        <v>442</v>
      </c>
      <c r="B486" s="8" t="s">
        <v>669</v>
      </c>
      <c r="C486" s="19" t="s">
        <v>146</v>
      </c>
      <c r="D486" s="53">
        <v>32812.5</v>
      </c>
    </row>
    <row r="487" spans="1:4" s="16" customFormat="1" ht="40.5" customHeight="1">
      <c r="A487" s="40">
        <v>443</v>
      </c>
      <c r="B487" s="8" t="s">
        <v>670</v>
      </c>
      <c r="C487" s="19" t="s">
        <v>146</v>
      </c>
      <c r="D487" s="53">
        <v>35937.5</v>
      </c>
    </row>
    <row r="488" spans="1:4" s="16" customFormat="1" ht="46.5" customHeight="1">
      <c r="A488" s="40">
        <v>444</v>
      </c>
      <c r="B488" s="8" t="s">
        <v>671</v>
      </c>
      <c r="C488" s="9" t="s">
        <v>146</v>
      </c>
      <c r="D488" s="53">
        <v>54687.5</v>
      </c>
    </row>
    <row r="489" spans="1:4" s="16" customFormat="1" ht="49.5" customHeight="1">
      <c r="A489" s="40">
        <v>445</v>
      </c>
      <c r="B489" s="8" t="s">
        <v>672</v>
      </c>
      <c r="C489" s="19" t="s">
        <v>146</v>
      </c>
      <c r="D489" s="53">
        <v>32812.5</v>
      </c>
    </row>
    <row r="490" spans="1:4" s="16" customFormat="1" ht="38.25" customHeight="1">
      <c r="A490" s="40">
        <v>446</v>
      </c>
      <c r="B490" s="8" t="s">
        <v>673</v>
      </c>
      <c r="C490" s="19" t="s">
        <v>146</v>
      </c>
      <c r="D490" s="53">
        <v>57812.5</v>
      </c>
    </row>
    <row r="491" spans="1:4" s="16" customFormat="1" ht="44.25" customHeight="1">
      <c r="A491" s="40">
        <v>447</v>
      </c>
      <c r="B491" s="8" t="s">
        <v>983</v>
      </c>
      <c r="C491" s="19" t="s">
        <v>146</v>
      </c>
      <c r="D491" s="53">
        <v>57812.5</v>
      </c>
    </row>
    <row r="492" spans="1:4" s="16" customFormat="1" ht="45.75" customHeight="1">
      <c r="A492" s="40">
        <v>448</v>
      </c>
      <c r="B492" s="8" t="s">
        <v>674</v>
      </c>
      <c r="C492" s="19" t="s">
        <v>146</v>
      </c>
      <c r="D492" s="53">
        <v>32812.5</v>
      </c>
    </row>
    <row r="493" spans="1:4" s="16" customFormat="1" ht="38.25" customHeight="1">
      <c r="A493" s="40">
        <v>449</v>
      </c>
      <c r="B493" s="8" t="s">
        <v>675</v>
      </c>
      <c r="C493" s="19" t="s">
        <v>146</v>
      </c>
      <c r="D493" s="53">
        <v>35937.5</v>
      </c>
    </row>
    <row r="494" spans="1:4" s="16" customFormat="1" ht="54" customHeight="1">
      <c r="A494" s="40">
        <v>450</v>
      </c>
      <c r="B494" s="8" t="s">
        <v>676</v>
      </c>
      <c r="C494" s="19" t="s">
        <v>146</v>
      </c>
      <c r="D494" s="53">
        <v>54687.5</v>
      </c>
    </row>
    <row r="495" spans="1:4" s="16" customFormat="1" ht="43.5" customHeight="1">
      <c r="A495" s="40">
        <v>451</v>
      </c>
      <c r="B495" s="8" t="s">
        <v>677</v>
      </c>
      <c r="C495" s="19" t="s">
        <v>146</v>
      </c>
      <c r="D495" s="53">
        <v>32812.5</v>
      </c>
    </row>
    <row r="496" spans="1:4" s="16" customFormat="1" ht="36" customHeight="1">
      <c r="A496" s="40">
        <v>452</v>
      </c>
      <c r="B496" s="8" t="s">
        <v>678</v>
      </c>
      <c r="C496" s="19" t="s">
        <v>146</v>
      </c>
      <c r="D496" s="53">
        <v>54687.5</v>
      </c>
    </row>
    <row r="497" spans="1:4" s="16" customFormat="1" ht="36" customHeight="1">
      <c r="A497" s="40">
        <v>453</v>
      </c>
      <c r="B497" s="8" t="s">
        <v>679</v>
      </c>
      <c r="C497" s="19" t="s">
        <v>146</v>
      </c>
      <c r="D497" s="53">
        <v>32812.5</v>
      </c>
    </row>
    <row r="498" spans="1:4" s="16" customFormat="1" ht="36" customHeight="1">
      <c r="A498" s="40">
        <v>454</v>
      </c>
      <c r="B498" s="8" t="s">
        <v>680</v>
      </c>
      <c r="C498" s="19" t="s">
        <v>146</v>
      </c>
      <c r="D498" s="53">
        <v>54687.5</v>
      </c>
    </row>
    <row r="499" spans="1:4" s="16" customFormat="1" ht="36" customHeight="1">
      <c r="A499" s="40">
        <v>455</v>
      </c>
      <c r="B499" s="8" t="s">
        <v>681</v>
      </c>
      <c r="C499" s="19" t="s">
        <v>146</v>
      </c>
      <c r="D499" s="53">
        <v>32812.5</v>
      </c>
    </row>
    <row r="500" spans="1:4" s="16" customFormat="1" ht="36" customHeight="1">
      <c r="A500" s="40">
        <v>456</v>
      </c>
      <c r="B500" s="8" t="s">
        <v>682</v>
      </c>
      <c r="C500" s="19" t="s">
        <v>146</v>
      </c>
      <c r="D500" s="53">
        <v>54687.5</v>
      </c>
    </row>
    <row r="501" spans="1:4" s="16" customFormat="1" ht="48.75" customHeight="1">
      <c r="A501" s="40">
        <v>457</v>
      </c>
      <c r="B501" s="8" t="s">
        <v>683</v>
      </c>
      <c r="C501" s="19" t="s">
        <v>146</v>
      </c>
      <c r="D501" s="53">
        <v>32812.5</v>
      </c>
    </row>
    <row r="502" spans="1:4" s="16" customFormat="1" ht="38.25" customHeight="1">
      <c r="A502" s="40">
        <v>458</v>
      </c>
      <c r="B502" s="8" t="s">
        <v>684</v>
      </c>
      <c r="C502" s="19" t="s">
        <v>146</v>
      </c>
      <c r="D502" s="53">
        <v>54687.5</v>
      </c>
    </row>
    <row r="503" spans="1:4" s="16" customFormat="1" ht="48" customHeight="1">
      <c r="A503" s="40">
        <v>459</v>
      </c>
      <c r="B503" s="8" t="s">
        <v>685</v>
      </c>
      <c r="C503" s="19" t="s">
        <v>146</v>
      </c>
      <c r="D503" s="53">
        <v>54687.5</v>
      </c>
    </row>
    <row r="504" spans="1:4" s="16" customFormat="1" ht="36" customHeight="1">
      <c r="A504" s="40">
        <v>460</v>
      </c>
      <c r="B504" s="8" t="s">
        <v>686</v>
      </c>
      <c r="C504" s="19" t="s">
        <v>146</v>
      </c>
      <c r="D504" s="53">
        <v>73437.5</v>
      </c>
    </row>
    <row r="505" spans="1:4" s="16" customFormat="1" ht="51" customHeight="1">
      <c r="A505" s="40">
        <v>461</v>
      </c>
      <c r="B505" s="8" t="s">
        <v>687</v>
      </c>
      <c r="C505" s="19" t="s">
        <v>146</v>
      </c>
      <c r="D505" s="53">
        <v>73437.5</v>
      </c>
    </row>
    <row r="506" spans="1:4" s="16" customFormat="1" ht="51.75" customHeight="1">
      <c r="A506" s="40">
        <v>462</v>
      </c>
      <c r="B506" s="8" t="s">
        <v>273</v>
      </c>
      <c r="C506" s="19" t="s">
        <v>146</v>
      </c>
      <c r="D506" s="53">
        <v>148437.5</v>
      </c>
    </row>
    <row r="507" spans="1:4" s="16" customFormat="1" ht="51" customHeight="1">
      <c r="A507" s="40">
        <v>463</v>
      </c>
      <c r="B507" s="8" t="s">
        <v>688</v>
      </c>
      <c r="C507" s="19" t="s">
        <v>146</v>
      </c>
      <c r="D507" s="53">
        <v>57812.5</v>
      </c>
    </row>
    <row r="508" spans="1:4" s="16" customFormat="1" ht="43.5" customHeight="1">
      <c r="A508" s="320" t="s">
        <v>280</v>
      </c>
      <c r="B508" s="321"/>
      <c r="C508" s="321"/>
      <c r="D508" s="322"/>
    </row>
    <row r="509" spans="1:4" s="16" customFormat="1" ht="21" customHeight="1">
      <c r="A509" s="313" t="s">
        <v>751</v>
      </c>
      <c r="B509" s="314"/>
      <c r="C509" s="314"/>
      <c r="D509" s="315"/>
    </row>
    <row r="510" spans="1:4" s="16" customFormat="1" ht="36" customHeight="1">
      <c r="A510" s="317" t="s">
        <v>1118</v>
      </c>
      <c r="B510" s="318"/>
      <c r="C510" s="318"/>
      <c r="D510" s="319"/>
    </row>
    <row r="511" spans="1:4" s="16" customFormat="1" ht="36.75" customHeight="1">
      <c r="A511" s="42">
        <v>464</v>
      </c>
      <c r="B511" s="27" t="s">
        <v>1119</v>
      </c>
      <c r="C511" s="19" t="s">
        <v>281</v>
      </c>
      <c r="D511" s="53">
        <v>5625</v>
      </c>
    </row>
    <row r="512" spans="1:4" s="16" customFormat="1" ht="34.5" customHeight="1">
      <c r="A512" s="42">
        <v>465</v>
      </c>
      <c r="B512" s="27" t="s">
        <v>1120</v>
      </c>
      <c r="C512" s="19" t="s">
        <v>281</v>
      </c>
      <c r="D512" s="53">
        <v>7750</v>
      </c>
    </row>
    <row r="513" spans="1:4" s="16" customFormat="1" ht="36.75" customHeight="1">
      <c r="A513" s="42">
        <v>466</v>
      </c>
      <c r="B513" s="27" t="s">
        <v>1121</v>
      </c>
      <c r="C513" s="19" t="s">
        <v>281</v>
      </c>
      <c r="D513" s="53">
        <v>5000</v>
      </c>
    </row>
    <row r="514" spans="1:4" s="16" customFormat="1" ht="37.5" customHeight="1">
      <c r="A514" s="42">
        <v>467</v>
      </c>
      <c r="B514" s="27" t="s">
        <v>1122</v>
      </c>
      <c r="C514" s="19" t="s">
        <v>281</v>
      </c>
      <c r="D514" s="53">
        <v>5000</v>
      </c>
    </row>
    <row r="515" spans="1:4" s="16" customFormat="1" ht="53.25" customHeight="1">
      <c r="A515" s="42">
        <v>468</v>
      </c>
      <c r="B515" s="27" t="s">
        <v>1123</v>
      </c>
      <c r="C515" s="19" t="s">
        <v>281</v>
      </c>
      <c r="D515" s="53">
        <v>5000</v>
      </c>
    </row>
    <row r="516" spans="1:4" s="16" customFormat="1" ht="57.75" customHeight="1">
      <c r="A516" s="42">
        <v>469</v>
      </c>
      <c r="B516" s="27" t="s">
        <v>1124</v>
      </c>
      <c r="C516" s="19" t="s">
        <v>281</v>
      </c>
      <c r="D516" s="53">
        <v>27500</v>
      </c>
    </row>
    <row r="517" spans="1:4" s="16" customFormat="1" ht="55.5" customHeight="1">
      <c r="A517" s="42">
        <v>470</v>
      </c>
      <c r="B517" s="27" t="s">
        <v>1125</v>
      </c>
      <c r="C517" s="19" t="s">
        <v>281</v>
      </c>
      <c r="D517" s="53">
        <v>6250</v>
      </c>
    </row>
    <row r="518" spans="1:4" s="16" customFormat="1" ht="42.75" customHeight="1">
      <c r="A518" s="42">
        <v>471</v>
      </c>
      <c r="B518" s="27" t="s">
        <v>1126</v>
      </c>
      <c r="C518" s="19" t="s">
        <v>281</v>
      </c>
      <c r="D518" s="53">
        <v>6000</v>
      </c>
    </row>
    <row r="519" spans="1:4" s="16" customFormat="1" ht="26.25" customHeight="1">
      <c r="A519" s="42">
        <v>472</v>
      </c>
      <c r="B519" s="27" t="s">
        <v>1127</v>
      </c>
      <c r="C519" s="19" t="s">
        <v>281</v>
      </c>
      <c r="D519" s="53">
        <v>4375</v>
      </c>
    </row>
    <row r="520" spans="1:4" s="16" customFormat="1" ht="42.75" customHeight="1">
      <c r="A520" s="42">
        <v>473</v>
      </c>
      <c r="B520" s="27" t="s">
        <v>1128</v>
      </c>
      <c r="C520" s="19" t="s">
        <v>281</v>
      </c>
      <c r="D520" s="53">
        <v>4375</v>
      </c>
    </row>
    <row r="521" spans="1:4" s="16" customFormat="1" ht="37.5" customHeight="1">
      <c r="A521" s="42">
        <v>474</v>
      </c>
      <c r="B521" s="27" t="s">
        <v>1129</v>
      </c>
      <c r="C521" s="19" t="s">
        <v>281</v>
      </c>
      <c r="D521" s="53">
        <v>3750</v>
      </c>
    </row>
    <row r="522" spans="1:4" s="16" customFormat="1" ht="66" customHeight="1">
      <c r="A522" s="42">
        <v>475</v>
      </c>
      <c r="B522" s="27" t="s">
        <v>1130</v>
      </c>
      <c r="C522" s="19" t="s">
        <v>281</v>
      </c>
      <c r="D522" s="53">
        <v>2500</v>
      </c>
    </row>
    <row r="523" spans="1:4" s="16" customFormat="1" ht="42.75" customHeight="1">
      <c r="A523" s="42">
        <v>476</v>
      </c>
      <c r="B523" s="27" t="s">
        <v>1131</v>
      </c>
      <c r="C523" s="19" t="s">
        <v>281</v>
      </c>
      <c r="D523" s="53">
        <v>2500</v>
      </c>
    </row>
    <row r="524" spans="1:4" s="16" customFormat="1" ht="43.5" customHeight="1">
      <c r="A524" s="42">
        <v>477</v>
      </c>
      <c r="B524" s="27" t="s">
        <v>1132</v>
      </c>
      <c r="C524" s="19" t="s">
        <v>281</v>
      </c>
      <c r="D524" s="53">
        <v>2625</v>
      </c>
    </row>
    <row r="525" spans="1:4" s="16" customFormat="1" ht="46.5" customHeight="1">
      <c r="A525" s="42">
        <v>478</v>
      </c>
      <c r="B525" s="27" t="s">
        <v>1133</v>
      </c>
      <c r="C525" s="19" t="s">
        <v>281</v>
      </c>
      <c r="D525" s="53">
        <v>10625</v>
      </c>
    </row>
    <row r="526" spans="1:4" s="16" customFormat="1" ht="31.5" customHeight="1">
      <c r="A526" s="317" t="s">
        <v>1134</v>
      </c>
      <c r="B526" s="318"/>
      <c r="C526" s="318"/>
      <c r="D526" s="319"/>
    </row>
    <row r="527" spans="1:4" s="16" customFormat="1" ht="81.75" customHeight="1">
      <c r="A527" s="42">
        <v>479</v>
      </c>
      <c r="B527" s="27" t="s">
        <v>1135</v>
      </c>
      <c r="C527" s="19" t="s">
        <v>281</v>
      </c>
      <c r="D527" s="53">
        <v>39375</v>
      </c>
    </row>
    <row r="528" spans="1:4" s="16" customFormat="1" ht="51" customHeight="1">
      <c r="A528" s="42">
        <v>480</v>
      </c>
      <c r="B528" s="27" t="s">
        <v>1136</v>
      </c>
      <c r="C528" s="19" t="s">
        <v>281</v>
      </c>
      <c r="D528" s="53">
        <v>31125</v>
      </c>
    </row>
    <row r="529" spans="1:4" s="16" customFormat="1" ht="60" customHeight="1">
      <c r="A529" s="42">
        <v>481</v>
      </c>
      <c r="B529" s="27" t="s">
        <v>1137</v>
      </c>
      <c r="C529" s="19" t="s">
        <v>281</v>
      </c>
      <c r="D529" s="53">
        <v>27625</v>
      </c>
    </row>
    <row r="530" spans="1:4" s="16" customFormat="1" ht="53.25" customHeight="1">
      <c r="A530" s="42">
        <v>482</v>
      </c>
      <c r="B530" s="27" t="s">
        <v>1138</v>
      </c>
      <c r="C530" s="19" t="s">
        <v>281</v>
      </c>
      <c r="D530" s="53">
        <v>12875</v>
      </c>
    </row>
    <row r="531" spans="1:4" s="16" customFormat="1" ht="21.75" customHeight="1">
      <c r="A531" s="317" t="s">
        <v>1139</v>
      </c>
      <c r="B531" s="318"/>
      <c r="C531" s="318"/>
      <c r="D531" s="319"/>
    </row>
    <row r="532" spans="1:4" s="16" customFormat="1" ht="40.5" customHeight="1">
      <c r="A532" s="42">
        <v>483</v>
      </c>
      <c r="B532" s="27" t="s">
        <v>1140</v>
      </c>
      <c r="C532" s="19" t="s">
        <v>281</v>
      </c>
      <c r="D532" s="53">
        <v>2499.8784965363775</v>
      </c>
    </row>
    <row r="533" spans="1:4" s="16" customFormat="1" ht="37.5" customHeight="1">
      <c r="A533" s="42">
        <v>484</v>
      </c>
      <c r="B533" s="27" t="s">
        <v>1141</v>
      </c>
      <c r="C533" s="19" t="s">
        <v>281</v>
      </c>
      <c r="D533" s="53">
        <v>2500.2873951644265</v>
      </c>
    </row>
    <row r="534" spans="1:4" s="16" customFormat="1" ht="42" customHeight="1">
      <c r="A534" s="42">
        <v>485</v>
      </c>
      <c r="B534" s="27" t="s">
        <v>1142</v>
      </c>
      <c r="C534" s="19" t="s">
        <v>281</v>
      </c>
      <c r="D534" s="53">
        <v>2499.7805201644264</v>
      </c>
    </row>
    <row r="535" spans="1:4" s="16" customFormat="1" ht="44.25" customHeight="1">
      <c r="A535" s="42">
        <v>486</v>
      </c>
      <c r="B535" s="27" t="s">
        <v>1143</v>
      </c>
      <c r="C535" s="19" t="s">
        <v>281</v>
      </c>
      <c r="D535" s="53">
        <v>2749.609832664427</v>
      </c>
    </row>
    <row r="536" spans="1:4" s="16" customFormat="1" ht="44.25" customHeight="1">
      <c r="A536" s="42">
        <v>487</v>
      </c>
      <c r="B536" s="27" t="s">
        <v>1144</v>
      </c>
      <c r="C536" s="19" t="s">
        <v>281</v>
      </c>
      <c r="D536" s="53">
        <v>2749.923857664426</v>
      </c>
    </row>
    <row r="537" spans="1:4" s="16" customFormat="1" ht="39" customHeight="1">
      <c r="A537" s="42">
        <v>488</v>
      </c>
      <c r="B537" s="27" t="s">
        <v>1145</v>
      </c>
      <c r="C537" s="19" t="s">
        <v>281</v>
      </c>
      <c r="D537" s="53">
        <v>2250.0044619822797</v>
      </c>
    </row>
    <row r="538" spans="1:4" s="16" customFormat="1" ht="47.25" customHeight="1">
      <c r="A538" s="42">
        <v>489</v>
      </c>
      <c r="B538" s="27" t="s">
        <v>1146</v>
      </c>
      <c r="C538" s="19" t="s">
        <v>281</v>
      </c>
      <c r="D538" s="53">
        <v>2499.423700309306</v>
      </c>
    </row>
    <row r="539" spans="1:4" s="16" customFormat="1" ht="35.25" customHeight="1">
      <c r="A539" s="42">
        <v>490</v>
      </c>
      <c r="B539" s="27" t="s">
        <v>1147</v>
      </c>
      <c r="C539" s="19" t="s">
        <v>281</v>
      </c>
      <c r="D539" s="53">
        <v>2500.4096753093054</v>
      </c>
    </row>
    <row r="540" spans="1:4" s="16" customFormat="1" ht="41.25" customHeight="1">
      <c r="A540" s="42">
        <v>491</v>
      </c>
      <c r="B540" s="27" t="s">
        <v>1148</v>
      </c>
      <c r="C540" s="19" t="s">
        <v>281</v>
      </c>
      <c r="D540" s="53">
        <v>2499.7232583504015</v>
      </c>
    </row>
    <row r="541" spans="1:4" s="16" customFormat="1" ht="34.5" customHeight="1">
      <c r="A541" s="42">
        <v>492</v>
      </c>
      <c r="B541" s="27" t="s">
        <v>1149</v>
      </c>
      <c r="C541" s="19" t="s">
        <v>281</v>
      </c>
      <c r="D541" s="53">
        <v>2624.8400109228414</v>
      </c>
    </row>
    <row r="542" spans="1:4" s="16" customFormat="1" ht="30" customHeight="1">
      <c r="A542" s="42">
        <v>493</v>
      </c>
      <c r="B542" s="27" t="s">
        <v>1150</v>
      </c>
      <c r="C542" s="19" t="s">
        <v>281</v>
      </c>
      <c r="D542" s="53">
        <v>2625.409638137605</v>
      </c>
    </row>
    <row r="543" spans="1:4" s="16" customFormat="1" ht="37.5">
      <c r="A543" s="42">
        <v>494</v>
      </c>
      <c r="B543" s="27" t="s">
        <v>1151</v>
      </c>
      <c r="C543" s="19" t="s">
        <v>281</v>
      </c>
      <c r="D543" s="53">
        <v>5250.314912838721</v>
      </c>
    </row>
    <row r="544" spans="1:4" s="16" customFormat="1" ht="36.75" customHeight="1">
      <c r="A544" s="42">
        <v>495</v>
      </c>
      <c r="B544" s="27" t="s">
        <v>1152</v>
      </c>
      <c r="C544" s="19" t="s">
        <v>281</v>
      </c>
      <c r="D544" s="53">
        <v>2624.4518503093054</v>
      </c>
    </row>
    <row r="545" spans="1:4" s="16" customFormat="1" ht="30" customHeight="1">
      <c r="A545" s="42">
        <v>496</v>
      </c>
      <c r="B545" s="27" t="s">
        <v>1153</v>
      </c>
      <c r="C545" s="19" t="s">
        <v>281</v>
      </c>
      <c r="D545" s="53">
        <v>2624.382764879751</v>
      </c>
    </row>
    <row r="546" spans="1:4" s="16" customFormat="1" ht="42.75" customHeight="1">
      <c r="A546" s="42">
        <v>497</v>
      </c>
      <c r="B546" s="27" t="s">
        <v>1154</v>
      </c>
      <c r="C546" s="19" t="s">
        <v>281</v>
      </c>
      <c r="D546" s="53">
        <v>2749.527947946501</v>
      </c>
    </row>
    <row r="547" spans="1:4" s="16" customFormat="1" ht="45.75" customHeight="1">
      <c r="A547" s="42">
        <v>498</v>
      </c>
      <c r="B547" s="27" t="s">
        <v>1155</v>
      </c>
      <c r="C547" s="19" t="s">
        <v>281</v>
      </c>
      <c r="D547" s="53">
        <v>4124.585170583697</v>
      </c>
    </row>
    <row r="548" spans="1:4" s="16" customFormat="1" ht="39.75" customHeight="1">
      <c r="A548" s="42">
        <v>499</v>
      </c>
      <c r="B548" s="27" t="s">
        <v>1156</v>
      </c>
      <c r="C548" s="19" t="s">
        <v>281</v>
      </c>
      <c r="D548" s="53">
        <v>3374.9092878093056</v>
      </c>
    </row>
    <row r="549" spans="1:4" s="16" customFormat="1" ht="47.25" customHeight="1">
      <c r="A549" s="42">
        <v>500</v>
      </c>
      <c r="B549" s="27" t="s">
        <v>1157</v>
      </c>
      <c r="C549" s="19" t="s">
        <v>281</v>
      </c>
      <c r="D549" s="53">
        <v>3999.600328323793</v>
      </c>
    </row>
    <row r="550" spans="1:4" s="16" customFormat="1" ht="43.5" customHeight="1">
      <c r="A550" s="42">
        <v>501</v>
      </c>
      <c r="B550" s="27" t="s">
        <v>1158</v>
      </c>
      <c r="C550" s="19" t="s">
        <v>281</v>
      </c>
      <c r="D550" s="53">
        <v>3125.1690009465447</v>
      </c>
    </row>
    <row r="551" spans="1:4" s="16" customFormat="1" ht="38.25" customHeight="1">
      <c r="A551" s="42">
        <v>502</v>
      </c>
      <c r="B551" s="27" t="s">
        <v>1159</v>
      </c>
      <c r="C551" s="19" t="s">
        <v>281</v>
      </c>
      <c r="D551" s="53">
        <v>3875.522513639896</v>
      </c>
    </row>
    <row r="552" spans="1:4" s="16" customFormat="1" ht="35.25" customHeight="1">
      <c r="A552" s="42">
        <v>503</v>
      </c>
      <c r="B552" s="27" t="s">
        <v>1160</v>
      </c>
      <c r="C552" s="19" t="s">
        <v>281</v>
      </c>
      <c r="D552" s="53">
        <v>3000.142124697856</v>
      </c>
    </row>
    <row r="553" spans="1:4" s="16" customFormat="1" ht="48" customHeight="1">
      <c r="A553" s="42">
        <v>504</v>
      </c>
      <c r="B553" s="27" t="s">
        <v>1161</v>
      </c>
      <c r="C553" s="19" t="s">
        <v>281</v>
      </c>
      <c r="D553" s="53">
        <v>2874.5041648184956</v>
      </c>
    </row>
    <row r="554" spans="1:4" s="16" customFormat="1" ht="49.5" customHeight="1">
      <c r="A554" s="42">
        <v>505</v>
      </c>
      <c r="B554" s="27" t="s">
        <v>1162</v>
      </c>
      <c r="C554" s="19" t="s">
        <v>281</v>
      </c>
      <c r="D554" s="53">
        <v>3250.3645920289855</v>
      </c>
    </row>
    <row r="555" spans="1:4" s="16" customFormat="1" ht="44.25" customHeight="1">
      <c r="A555" s="42">
        <v>506</v>
      </c>
      <c r="B555" s="27" t="s">
        <v>1163</v>
      </c>
      <c r="C555" s="19" t="s">
        <v>281</v>
      </c>
      <c r="D555" s="53">
        <v>3124.839841867724</v>
      </c>
    </row>
    <row r="556" spans="1:4" s="16" customFormat="1" ht="42.75" customHeight="1">
      <c r="A556" s="42">
        <v>507</v>
      </c>
      <c r="B556" s="27" t="s">
        <v>1164</v>
      </c>
      <c r="C556" s="19" t="s">
        <v>281</v>
      </c>
      <c r="D556" s="53">
        <v>4499.679615393381</v>
      </c>
    </row>
    <row r="557" spans="1:4" s="16" customFormat="1" ht="33" customHeight="1">
      <c r="A557" s="42">
        <v>508</v>
      </c>
      <c r="B557" s="27" t="s">
        <v>1165</v>
      </c>
      <c r="C557" s="19" t="s">
        <v>281</v>
      </c>
      <c r="D557" s="53">
        <v>3000.102610713207</v>
      </c>
    </row>
    <row r="558" spans="1:4" s="16" customFormat="1" ht="44.25" customHeight="1">
      <c r="A558" s="42">
        <v>509</v>
      </c>
      <c r="B558" s="27" t="s">
        <v>1166</v>
      </c>
      <c r="C558" s="19" t="s">
        <v>281</v>
      </c>
      <c r="D558" s="53">
        <v>3000.3317753093056</v>
      </c>
    </row>
    <row r="559" spans="1:4" s="16" customFormat="1" ht="42" customHeight="1">
      <c r="A559" s="42">
        <v>510</v>
      </c>
      <c r="B559" s="27" t="s">
        <v>1167</v>
      </c>
      <c r="C559" s="19" t="s">
        <v>281</v>
      </c>
      <c r="D559" s="53">
        <v>2499.503424037642</v>
      </c>
    </row>
    <row r="560" spans="1:4" s="16" customFormat="1" ht="42.75" customHeight="1">
      <c r="A560" s="42">
        <v>511</v>
      </c>
      <c r="B560" s="27" t="s">
        <v>1168</v>
      </c>
      <c r="C560" s="19" t="s">
        <v>281</v>
      </c>
      <c r="D560" s="53">
        <v>2874.467635236866</v>
      </c>
    </row>
    <row r="561" spans="1:4" s="16" customFormat="1" ht="39.75" customHeight="1">
      <c r="A561" s="42">
        <v>512</v>
      </c>
      <c r="B561" s="27" t="s">
        <v>1169</v>
      </c>
      <c r="C561" s="19" t="s">
        <v>281</v>
      </c>
      <c r="D561" s="53">
        <v>4000.007810236866</v>
      </c>
    </row>
    <row r="562" spans="1:4" s="16" customFormat="1" ht="37.5" customHeight="1">
      <c r="A562" s="42">
        <v>513</v>
      </c>
      <c r="B562" s="27" t="s">
        <v>1170</v>
      </c>
      <c r="C562" s="19" t="s">
        <v>281</v>
      </c>
      <c r="D562" s="53">
        <v>3250.299146874056</v>
      </c>
    </row>
    <row r="563" spans="1:4" s="16" customFormat="1" ht="41.25" customHeight="1">
      <c r="A563" s="42">
        <v>514</v>
      </c>
      <c r="B563" s="27" t="s">
        <v>1171</v>
      </c>
      <c r="C563" s="19" t="s">
        <v>281</v>
      </c>
      <c r="D563" s="53">
        <v>3125.4179412355825</v>
      </c>
    </row>
    <row r="564" spans="1:4" s="16" customFormat="1" ht="43.5" customHeight="1">
      <c r="A564" s="42">
        <v>515</v>
      </c>
      <c r="B564" s="27" t="s">
        <v>1172</v>
      </c>
      <c r="C564" s="19" t="s">
        <v>281</v>
      </c>
      <c r="D564" s="53">
        <v>3250.434598200197</v>
      </c>
    </row>
    <row r="565" spans="1:4" s="16" customFormat="1" ht="38.25" customHeight="1">
      <c r="A565" s="42">
        <v>516</v>
      </c>
      <c r="B565" s="27" t="s">
        <v>1173</v>
      </c>
      <c r="C565" s="19" t="s">
        <v>281</v>
      </c>
      <c r="D565" s="53">
        <v>2499.780252938817</v>
      </c>
    </row>
    <row r="566" spans="1:4" s="16" customFormat="1" ht="37.5" customHeight="1">
      <c r="A566" s="42">
        <v>517</v>
      </c>
      <c r="B566" s="27" t="s">
        <v>1174</v>
      </c>
      <c r="C566" s="19" t="s">
        <v>281</v>
      </c>
      <c r="D566" s="53">
        <v>6874.974673213208</v>
      </c>
    </row>
    <row r="567" spans="1:4" s="16" customFormat="1" ht="24" customHeight="1">
      <c r="A567" s="42">
        <v>518</v>
      </c>
      <c r="B567" s="27" t="s">
        <v>1175</v>
      </c>
      <c r="C567" s="19" t="s">
        <v>281</v>
      </c>
      <c r="D567" s="53">
        <v>2874.8601253093057</v>
      </c>
    </row>
    <row r="568" spans="1:4" s="16" customFormat="1" ht="59.25" customHeight="1">
      <c r="A568" s="42">
        <v>519</v>
      </c>
      <c r="B568" s="27" t="s">
        <v>1176</v>
      </c>
      <c r="C568" s="19" t="s">
        <v>281</v>
      </c>
      <c r="D568" s="53">
        <v>4999.378435150725</v>
      </c>
    </row>
    <row r="569" spans="1:4" s="16" customFormat="1" ht="45.75" customHeight="1">
      <c r="A569" s="42">
        <v>520</v>
      </c>
      <c r="B569" s="27" t="s">
        <v>1177</v>
      </c>
      <c r="C569" s="19" t="s">
        <v>281</v>
      </c>
      <c r="D569" s="53">
        <v>3124.4218084085296</v>
      </c>
    </row>
    <row r="570" spans="1:4" s="16" customFormat="1" ht="45.75" customHeight="1">
      <c r="A570" s="42">
        <v>521</v>
      </c>
      <c r="B570" s="27" t="s">
        <v>1178</v>
      </c>
      <c r="C570" s="19" t="s">
        <v>281</v>
      </c>
      <c r="D570" s="53">
        <v>3499.3823815206415</v>
      </c>
    </row>
    <row r="571" spans="1:4" s="16" customFormat="1" ht="45.75" customHeight="1">
      <c r="A571" s="42">
        <v>522</v>
      </c>
      <c r="B571" s="27" t="s">
        <v>1179</v>
      </c>
      <c r="C571" s="19" t="s">
        <v>281</v>
      </c>
      <c r="D571" s="53">
        <v>3500.403062809305</v>
      </c>
    </row>
    <row r="572" spans="1:4" s="16" customFormat="1" ht="45.75" customHeight="1">
      <c r="A572" s="42">
        <v>523</v>
      </c>
      <c r="B572" s="27" t="s">
        <v>1180</v>
      </c>
      <c r="C572" s="19" t="s">
        <v>281</v>
      </c>
      <c r="D572" s="53">
        <v>3250.3941800349157</v>
      </c>
    </row>
    <row r="573" spans="1:4" s="16" customFormat="1" ht="45.75" customHeight="1">
      <c r="A573" s="42">
        <v>524</v>
      </c>
      <c r="B573" s="27" t="s">
        <v>1181</v>
      </c>
      <c r="C573" s="19" t="s">
        <v>281</v>
      </c>
      <c r="D573" s="53">
        <v>3500.3853809875973</v>
      </c>
    </row>
    <row r="574" spans="1:4" s="16" customFormat="1" ht="45.75" customHeight="1">
      <c r="A574" s="42">
        <v>525</v>
      </c>
      <c r="B574" s="27" t="s">
        <v>1182</v>
      </c>
      <c r="C574" s="19" t="s">
        <v>281</v>
      </c>
      <c r="D574" s="53">
        <v>2875.184100309306</v>
      </c>
    </row>
    <row r="575" spans="1:4" s="16" customFormat="1" ht="45.75" customHeight="1">
      <c r="A575" s="42">
        <v>526</v>
      </c>
      <c r="B575" s="27" t="s">
        <v>1183</v>
      </c>
      <c r="C575" s="19" t="s">
        <v>281</v>
      </c>
      <c r="D575" s="53">
        <v>4375.4252253093055</v>
      </c>
    </row>
    <row r="576" spans="1:4" s="16" customFormat="1" ht="45.75" customHeight="1">
      <c r="A576" s="42">
        <v>527</v>
      </c>
      <c r="B576" s="27" t="s">
        <v>1184</v>
      </c>
      <c r="C576" s="19" t="s">
        <v>281</v>
      </c>
      <c r="D576" s="53">
        <v>3124.437610236866</v>
      </c>
    </row>
    <row r="577" spans="1:4" s="16" customFormat="1" ht="60" customHeight="1">
      <c r="A577" s="42">
        <v>528</v>
      </c>
      <c r="B577" s="27" t="s">
        <v>1185</v>
      </c>
      <c r="C577" s="19" t="s">
        <v>281</v>
      </c>
      <c r="D577" s="53">
        <v>13499.384099396524</v>
      </c>
    </row>
    <row r="578" spans="1:4" s="16" customFormat="1" ht="58.5" customHeight="1">
      <c r="A578" s="42">
        <v>529</v>
      </c>
      <c r="B578" s="27" t="s">
        <v>1186</v>
      </c>
      <c r="C578" s="19" t="s">
        <v>281</v>
      </c>
      <c r="D578" s="53">
        <v>4000.5154203196776</v>
      </c>
    </row>
    <row r="579" spans="1:4" s="16" customFormat="1" ht="45.75" customHeight="1">
      <c r="A579" s="42">
        <v>530</v>
      </c>
      <c r="B579" s="27" t="s">
        <v>1187</v>
      </c>
      <c r="C579" s="19" t="s">
        <v>281</v>
      </c>
      <c r="D579" s="53">
        <v>10624.984685413103</v>
      </c>
    </row>
    <row r="580" spans="1:4" s="16" customFormat="1" ht="45.75" customHeight="1">
      <c r="A580" s="42">
        <v>531</v>
      </c>
      <c r="B580" s="27" t="s">
        <v>1188</v>
      </c>
      <c r="C580" s="19" t="s">
        <v>281</v>
      </c>
      <c r="D580" s="53">
        <v>2874.98105891756</v>
      </c>
    </row>
    <row r="581" spans="1:4" s="16" customFormat="1" ht="45.75" customHeight="1">
      <c r="A581" s="42">
        <v>532</v>
      </c>
      <c r="B581" s="27" t="s">
        <v>1189</v>
      </c>
      <c r="C581" s="19" t="s">
        <v>281</v>
      </c>
      <c r="D581" s="53">
        <v>2500.438526829145</v>
      </c>
    </row>
    <row r="582" spans="1:4" s="16" customFormat="1" ht="45.75" customHeight="1">
      <c r="A582" s="42">
        <v>533</v>
      </c>
      <c r="B582" s="27" t="s">
        <v>1190</v>
      </c>
      <c r="C582" s="19" t="s">
        <v>281</v>
      </c>
      <c r="D582" s="53">
        <v>2500.5554616996333</v>
      </c>
    </row>
    <row r="583" spans="1:4" s="16" customFormat="1" ht="45.75" customHeight="1">
      <c r="A583" s="42">
        <v>534</v>
      </c>
      <c r="B583" s="27" t="s">
        <v>1191</v>
      </c>
      <c r="C583" s="19" t="s">
        <v>281</v>
      </c>
      <c r="D583" s="53">
        <v>4499.44454391756</v>
      </c>
    </row>
    <row r="584" spans="1:4" s="16" customFormat="1" ht="45.75" customHeight="1">
      <c r="A584" s="42">
        <v>535</v>
      </c>
      <c r="B584" s="27" t="s">
        <v>1192</v>
      </c>
      <c r="C584" s="19" t="s">
        <v>281</v>
      </c>
      <c r="D584" s="53">
        <v>2999.681578337661</v>
      </c>
    </row>
    <row r="585" spans="1:4" s="16" customFormat="1" ht="45.75" customHeight="1">
      <c r="A585" s="42">
        <v>536</v>
      </c>
      <c r="B585" s="27" t="s">
        <v>1193</v>
      </c>
      <c r="C585" s="19" t="s">
        <v>281</v>
      </c>
      <c r="D585" s="53">
        <v>2750.257127248414</v>
      </c>
    </row>
    <row r="586" spans="1:4" s="16" customFormat="1" ht="45.75" customHeight="1">
      <c r="A586" s="42">
        <v>537</v>
      </c>
      <c r="B586" s="27" t="s">
        <v>1194</v>
      </c>
      <c r="C586" s="19" t="s">
        <v>281</v>
      </c>
      <c r="D586" s="53">
        <v>2750.1051230157527</v>
      </c>
    </row>
    <row r="587" spans="1:4" s="16" customFormat="1" ht="45.75" customHeight="1">
      <c r="A587" s="42">
        <v>538</v>
      </c>
      <c r="B587" s="27" t="s">
        <v>1195</v>
      </c>
      <c r="C587" s="19" t="s">
        <v>281</v>
      </c>
      <c r="D587" s="53">
        <v>2999.6272288490854</v>
      </c>
    </row>
    <row r="588" spans="1:4" s="16" customFormat="1" ht="45.75" customHeight="1">
      <c r="A588" s="42">
        <v>539</v>
      </c>
      <c r="B588" s="27" t="s">
        <v>1196</v>
      </c>
      <c r="C588" s="19" t="s">
        <v>281</v>
      </c>
      <c r="D588" s="53">
        <v>2875.2105621824185</v>
      </c>
    </row>
    <row r="589" spans="1:4" s="16" customFormat="1" ht="45.75" customHeight="1">
      <c r="A589" s="42">
        <v>540</v>
      </c>
      <c r="B589" s="27" t="s">
        <v>1197</v>
      </c>
      <c r="C589" s="19" t="s">
        <v>281</v>
      </c>
      <c r="D589" s="53">
        <v>2874.6468105324993</v>
      </c>
    </row>
    <row r="590" spans="1:4" s="16" customFormat="1" ht="45.75" customHeight="1">
      <c r="A590" s="42">
        <v>541</v>
      </c>
      <c r="B590" s="27" t="s">
        <v>1198</v>
      </c>
      <c r="C590" s="19" t="s">
        <v>281</v>
      </c>
      <c r="D590" s="53">
        <v>2875.516052352529</v>
      </c>
    </row>
    <row r="591" spans="1:4" s="16" customFormat="1" ht="21.75" customHeight="1">
      <c r="A591" s="317" t="s">
        <v>1199</v>
      </c>
      <c r="B591" s="318"/>
      <c r="C591" s="318"/>
      <c r="D591" s="319"/>
    </row>
    <row r="592" spans="1:4" s="16" customFormat="1" ht="44.25" customHeight="1">
      <c r="A592" s="42">
        <v>542</v>
      </c>
      <c r="B592" s="27" t="s">
        <v>1200</v>
      </c>
      <c r="C592" s="19" t="s">
        <v>281</v>
      </c>
      <c r="D592" s="53">
        <v>1062.5</v>
      </c>
    </row>
    <row r="593" spans="1:4" s="16" customFormat="1" ht="44.25" customHeight="1">
      <c r="A593" s="42">
        <v>543</v>
      </c>
      <c r="B593" s="27" t="s">
        <v>1201</v>
      </c>
      <c r="C593" s="19" t="s">
        <v>281</v>
      </c>
      <c r="D593" s="53">
        <v>1062.5</v>
      </c>
    </row>
    <row r="594" spans="1:4" s="16" customFormat="1" ht="44.25" customHeight="1">
      <c r="A594" s="42">
        <v>544</v>
      </c>
      <c r="B594" s="27" t="s">
        <v>1202</v>
      </c>
      <c r="C594" s="19" t="s">
        <v>281</v>
      </c>
      <c r="D594" s="53">
        <v>1125</v>
      </c>
    </row>
    <row r="595" spans="1:4" s="16" customFormat="1" ht="44.25" customHeight="1">
      <c r="A595" s="42">
        <v>545</v>
      </c>
      <c r="B595" s="27" t="s">
        <v>1203</v>
      </c>
      <c r="C595" s="19" t="s">
        <v>281</v>
      </c>
      <c r="D595" s="53">
        <v>1625</v>
      </c>
    </row>
    <row r="596" spans="1:4" s="16" customFormat="1" ht="44.25" customHeight="1">
      <c r="A596" s="42">
        <v>546</v>
      </c>
      <c r="B596" s="27" t="s">
        <v>1204</v>
      </c>
      <c r="C596" s="19" t="s">
        <v>281</v>
      </c>
      <c r="D596" s="53">
        <v>1062.5</v>
      </c>
    </row>
    <row r="597" spans="1:4" s="16" customFormat="1" ht="44.25" customHeight="1">
      <c r="A597" s="42">
        <v>547</v>
      </c>
      <c r="B597" s="27" t="s">
        <v>1205</v>
      </c>
      <c r="C597" s="19" t="s">
        <v>281</v>
      </c>
      <c r="D597" s="53">
        <v>1062.5</v>
      </c>
    </row>
    <row r="598" spans="1:4" s="16" customFormat="1" ht="44.25" customHeight="1">
      <c r="A598" s="42">
        <v>548</v>
      </c>
      <c r="B598" s="27" t="s">
        <v>1206</v>
      </c>
      <c r="C598" s="19" t="s">
        <v>281</v>
      </c>
      <c r="D598" s="53">
        <v>1125</v>
      </c>
    </row>
    <row r="599" spans="1:4" s="16" customFormat="1" ht="44.25" customHeight="1">
      <c r="A599" s="42">
        <v>549</v>
      </c>
      <c r="B599" s="27" t="s">
        <v>1207</v>
      </c>
      <c r="C599" s="19" t="s">
        <v>281</v>
      </c>
      <c r="D599" s="53">
        <v>1125</v>
      </c>
    </row>
    <row r="600" spans="1:4" s="16" customFormat="1" ht="30" customHeight="1">
      <c r="A600" s="42">
        <v>550</v>
      </c>
      <c r="B600" s="27" t="s">
        <v>1208</v>
      </c>
      <c r="C600" s="19" t="s">
        <v>281</v>
      </c>
      <c r="D600" s="53">
        <v>1000</v>
      </c>
    </row>
    <row r="601" spans="1:4" s="16" customFormat="1" ht="30" customHeight="1">
      <c r="A601" s="42">
        <v>551</v>
      </c>
      <c r="B601" s="27" t="s">
        <v>1209</v>
      </c>
      <c r="C601" s="19" t="s">
        <v>281</v>
      </c>
      <c r="D601" s="53">
        <v>1125</v>
      </c>
    </row>
    <row r="602" spans="1:4" s="16" customFormat="1" ht="30" customHeight="1">
      <c r="A602" s="42">
        <v>552</v>
      </c>
      <c r="B602" s="27" t="s">
        <v>1210</v>
      </c>
      <c r="C602" s="19" t="s">
        <v>281</v>
      </c>
      <c r="D602" s="53">
        <v>1062.5</v>
      </c>
    </row>
    <row r="603" spans="1:4" s="16" customFormat="1" ht="30" customHeight="1">
      <c r="A603" s="42">
        <v>553</v>
      </c>
      <c r="B603" s="27" t="s">
        <v>1211</v>
      </c>
      <c r="C603" s="19" t="s">
        <v>281</v>
      </c>
      <c r="D603" s="53">
        <v>1500</v>
      </c>
    </row>
    <row r="604" spans="1:4" s="16" customFormat="1" ht="30" customHeight="1">
      <c r="A604" s="42">
        <v>554</v>
      </c>
      <c r="B604" s="27" t="s">
        <v>1212</v>
      </c>
      <c r="C604" s="19" t="s">
        <v>281</v>
      </c>
      <c r="D604" s="53">
        <v>1062.5</v>
      </c>
    </row>
    <row r="605" spans="1:4" s="16" customFormat="1" ht="30" customHeight="1">
      <c r="A605" s="42">
        <v>555</v>
      </c>
      <c r="B605" s="27" t="s">
        <v>1213</v>
      </c>
      <c r="C605" s="19" t="s">
        <v>281</v>
      </c>
      <c r="D605" s="53">
        <v>1062.5</v>
      </c>
    </row>
    <row r="606" spans="1:4" s="16" customFormat="1" ht="38.25" customHeight="1">
      <c r="A606" s="42">
        <v>556</v>
      </c>
      <c r="B606" s="27" t="s">
        <v>1214</v>
      </c>
      <c r="C606" s="19" t="s">
        <v>281</v>
      </c>
      <c r="D606" s="53">
        <v>1062.5</v>
      </c>
    </row>
    <row r="607" spans="1:4" s="16" customFormat="1" ht="38.25" customHeight="1">
      <c r="A607" s="42">
        <v>557</v>
      </c>
      <c r="B607" s="27" t="s">
        <v>1215</v>
      </c>
      <c r="C607" s="19" t="s">
        <v>281</v>
      </c>
      <c r="D607" s="53">
        <v>1062.5</v>
      </c>
    </row>
    <row r="608" spans="1:4" s="16" customFormat="1" ht="38.25" customHeight="1">
      <c r="A608" s="42">
        <v>558</v>
      </c>
      <c r="B608" s="27" t="s">
        <v>1216</v>
      </c>
      <c r="C608" s="19" t="s">
        <v>281</v>
      </c>
      <c r="D608" s="53">
        <v>1250</v>
      </c>
    </row>
    <row r="609" spans="1:4" s="16" customFormat="1" ht="38.25" customHeight="1">
      <c r="A609" s="42">
        <v>559</v>
      </c>
      <c r="B609" s="27" t="s">
        <v>1217</v>
      </c>
      <c r="C609" s="19" t="s">
        <v>281</v>
      </c>
      <c r="D609" s="53">
        <v>1062.5</v>
      </c>
    </row>
    <row r="610" spans="1:4" s="16" customFormat="1" ht="38.25" customHeight="1">
      <c r="A610" s="42">
        <v>560</v>
      </c>
      <c r="B610" s="27" t="s">
        <v>1218</v>
      </c>
      <c r="C610" s="19" t="s">
        <v>281</v>
      </c>
      <c r="D610" s="53">
        <v>1062.5</v>
      </c>
    </row>
    <row r="611" spans="1:4" s="16" customFormat="1" ht="38.25" customHeight="1">
      <c r="A611" s="42">
        <v>561</v>
      </c>
      <c r="B611" s="27" t="s">
        <v>1219</v>
      </c>
      <c r="C611" s="19" t="s">
        <v>281</v>
      </c>
      <c r="D611" s="53">
        <v>1062.5</v>
      </c>
    </row>
    <row r="612" spans="1:4" s="16" customFormat="1" ht="38.25" customHeight="1">
      <c r="A612" s="42">
        <v>562</v>
      </c>
      <c r="B612" s="27" t="s">
        <v>1220</v>
      </c>
      <c r="C612" s="19" t="s">
        <v>281</v>
      </c>
      <c r="D612" s="53">
        <v>1375</v>
      </c>
    </row>
    <row r="613" spans="1:4" s="16" customFormat="1" ht="38.25" customHeight="1">
      <c r="A613" s="42">
        <v>563</v>
      </c>
      <c r="B613" s="27" t="s">
        <v>1221</v>
      </c>
      <c r="C613" s="19" t="s">
        <v>281</v>
      </c>
      <c r="D613" s="53">
        <v>1500</v>
      </c>
    </row>
    <row r="614" spans="1:4" s="16" customFormat="1" ht="38.25" customHeight="1">
      <c r="A614" s="42">
        <v>564</v>
      </c>
      <c r="B614" s="27" t="s">
        <v>1222</v>
      </c>
      <c r="C614" s="19" t="s">
        <v>281</v>
      </c>
      <c r="D614" s="53">
        <v>1875</v>
      </c>
    </row>
    <row r="615" spans="1:4" s="16" customFormat="1" ht="38.25" customHeight="1">
      <c r="A615" s="42">
        <v>565</v>
      </c>
      <c r="B615" s="27" t="s">
        <v>1223</v>
      </c>
      <c r="C615" s="19" t="s">
        <v>281</v>
      </c>
      <c r="D615" s="53">
        <v>1250</v>
      </c>
    </row>
    <row r="616" spans="1:4" s="16" customFormat="1" ht="38.25" customHeight="1">
      <c r="A616" s="42">
        <v>566</v>
      </c>
      <c r="B616" s="27" t="s">
        <v>1224</v>
      </c>
      <c r="C616" s="19" t="s">
        <v>281</v>
      </c>
      <c r="D616" s="53">
        <v>1187.5</v>
      </c>
    </row>
    <row r="617" spans="1:4" s="16" customFormat="1" ht="38.25" customHeight="1">
      <c r="A617" s="42">
        <v>567</v>
      </c>
      <c r="B617" s="27" t="s">
        <v>1225</v>
      </c>
      <c r="C617" s="19" t="s">
        <v>281</v>
      </c>
      <c r="D617" s="53">
        <v>1062.5</v>
      </c>
    </row>
    <row r="618" spans="1:4" s="16" customFormat="1" ht="38.25" customHeight="1">
      <c r="A618" s="42">
        <v>568</v>
      </c>
      <c r="B618" s="27" t="s">
        <v>1226</v>
      </c>
      <c r="C618" s="19" t="s">
        <v>281</v>
      </c>
      <c r="D618" s="53">
        <v>2125</v>
      </c>
    </row>
    <row r="619" spans="1:4" s="16" customFormat="1" ht="38.25" customHeight="1">
      <c r="A619" s="42">
        <v>569</v>
      </c>
      <c r="B619" s="27" t="s">
        <v>1227</v>
      </c>
      <c r="C619" s="19" t="s">
        <v>281</v>
      </c>
      <c r="D619" s="53">
        <v>2125</v>
      </c>
    </row>
    <row r="620" spans="1:4" s="16" customFormat="1" ht="38.25" customHeight="1">
      <c r="A620" s="42">
        <v>570</v>
      </c>
      <c r="B620" s="27" t="s">
        <v>1228</v>
      </c>
      <c r="C620" s="19" t="s">
        <v>281</v>
      </c>
      <c r="D620" s="53">
        <v>2125</v>
      </c>
    </row>
    <row r="621" spans="1:4" s="16" customFormat="1" ht="38.25" customHeight="1">
      <c r="A621" s="42">
        <v>571</v>
      </c>
      <c r="B621" s="27" t="s">
        <v>1229</v>
      </c>
      <c r="C621" s="19" t="s">
        <v>281</v>
      </c>
      <c r="D621" s="53">
        <v>1875</v>
      </c>
    </row>
    <row r="622" spans="1:4" s="16" customFormat="1" ht="38.25" customHeight="1">
      <c r="A622" s="42">
        <v>572</v>
      </c>
      <c r="B622" s="27" t="s">
        <v>1230</v>
      </c>
      <c r="C622" s="19" t="s">
        <v>281</v>
      </c>
      <c r="D622" s="53">
        <v>2000</v>
      </c>
    </row>
    <row r="623" spans="1:4" s="16" customFormat="1" ht="38.25" customHeight="1">
      <c r="A623" s="42">
        <v>573</v>
      </c>
      <c r="B623" s="27" t="s">
        <v>1231</v>
      </c>
      <c r="C623" s="19" t="s">
        <v>281</v>
      </c>
      <c r="D623" s="53">
        <v>2125</v>
      </c>
    </row>
    <row r="624" spans="1:4" s="16" customFormat="1" ht="38.25" customHeight="1">
      <c r="A624" s="42">
        <v>574</v>
      </c>
      <c r="B624" s="27" t="s">
        <v>1232</v>
      </c>
      <c r="C624" s="19" t="s">
        <v>281</v>
      </c>
      <c r="D624" s="53">
        <v>2500</v>
      </c>
    </row>
    <row r="625" spans="1:4" s="16" customFormat="1" ht="38.25" customHeight="1">
      <c r="A625" s="42">
        <v>575</v>
      </c>
      <c r="B625" s="27" t="s">
        <v>1233</v>
      </c>
      <c r="C625" s="19" t="s">
        <v>281</v>
      </c>
      <c r="D625" s="53">
        <v>3625</v>
      </c>
    </row>
    <row r="626" spans="1:4" s="16" customFormat="1" ht="38.25" customHeight="1">
      <c r="A626" s="42">
        <v>576</v>
      </c>
      <c r="B626" s="27" t="s">
        <v>1234</v>
      </c>
      <c r="C626" s="19" t="s">
        <v>281</v>
      </c>
      <c r="D626" s="53">
        <v>1500</v>
      </c>
    </row>
    <row r="627" spans="1:4" s="16" customFormat="1" ht="38.25" customHeight="1">
      <c r="A627" s="42">
        <v>577</v>
      </c>
      <c r="B627" s="27" t="s">
        <v>1235</v>
      </c>
      <c r="C627" s="19" t="s">
        <v>281</v>
      </c>
      <c r="D627" s="53">
        <v>2250</v>
      </c>
    </row>
    <row r="628" spans="1:4" s="16" customFormat="1" ht="38.25" customHeight="1">
      <c r="A628" s="42">
        <v>578</v>
      </c>
      <c r="B628" s="27" t="s">
        <v>1236</v>
      </c>
      <c r="C628" s="19" t="s">
        <v>281</v>
      </c>
      <c r="D628" s="53">
        <v>2562.5</v>
      </c>
    </row>
    <row r="629" spans="1:4" s="16" customFormat="1" ht="38.25" customHeight="1">
      <c r="A629" s="42">
        <v>579</v>
      </c>
      <c r="B629" s="27" t="s">
        <v>1237</v>
      </c>
      <c r="C629" s="19" t="s">
        <v>281</v>
      </c>
      <c r="D629" s="53">
        <v>1000</v>
      </c>
    </row>
    <row r="630" spans="1:4" s="16" customFormat="1" ht="38.25" customHeight="1">
      <c r="A630" s="42">
        <v>580</v>
      </c>
      <c r="B630" s="27" t="s">
        <v>1238</v>
      </c>
      <c r="C630" s="19" t="s">
        <v>281</v>
      </c>
      <c r="D630" s="53">
        <v>3625</v>
      </c>
    </row>
    <row r="631" spans="1:4" s="16" customFormat="1" ht="38.25" customHeight="1">
      <c r="A631" s="42">
        <v>581</v>
      </c>
      <c r="B631" s="27" t="s">
        <v>1239</v>
      </c>
      <c r="C631" s="19" t="s">
        <v>281</v>
      </c>
      <c r="D631" s="53">
        <v>2750</v>
      </c>
    </row>
    <row r="632" spans="1:4" s="16" customFormat="1" ht="38.25" customHeight="1">
      <c r="A632" s="42">
        <v>582</v>
      </c>
      <c r="B632" s="27" t="s">
        <v>1240</v>
      </c>
      <c r="C632" s="19" t="s">
        <v>281</v>
      </c>
      <c r="D632" s="53">
        <v>2625</v>
      </c>
    </row>
    <row r="633" spans="1:4" s="16" customFormat="1" ht="24.75" customHeight="1">
      <c r="A633" s="317" t="s">
        <v>1241</v>
      </c>
      <c r="B633" s="318"/>
      <c r="C633" s="318"/>
      <c r="D633" s="319"/>
    </row>
    <row r="634" spans="1:4" s="16" customFormat="1" ht="45" customHeight="1">
      <c r="A634" s="42">
        <v>583</v>
      </c>
      <c r="B634" s="27" t="s">
        <v>1242</v>
      </c>
      <c r="C634" s="19" t="s">
        <v>281</v>
      </c>
      <c r="D634" s="53">
        <v>2875</v>
      </c>
    </row>
    <row r="635" spans="1:4" s="16" customFormat="1" ht="60.75" customHeight="1">
      <c r="A635" s="42">
        <v>584</v>
      </c>
      <c r="B635" s="27" t="s">
        <v>1243</v>
      </c>
      <c r="C635" s="19" t="s">
        <v>281</v>
      </c>
      <c r="D635" s="53">
        <v>1375</v>
      </c>
    </row>
    <row r="636" spans="1:4" s="16" customFormat="1" ht="33.75" customHeight="1">
      <c r="A636" s="42">
        <v>585</v>
      </c>
      <c r="B636" s="27" t="s">
        <v>1244</v>
      </c>
      <c r="C636" s="19" t="s">
        <v>281</v>
      </c>
      <c r="D636" s="53">
        <v>750</v>
      </c>
    </row>
    <row r="637" spans="1:4" s="16" customFormat="1" ht="33.75" customHeight="1">
      <c r="A637" s="42">
        <v>586</v>
      </c>
      <c r="B637" s="27" t="s">
        <v>1245</v>
      </c>
      <c r="C637" s="19" t="s">
        <v>281</v>
      </c>
      <c r="D637" s="53">
        <v>750</v>
      </c>
    </row>
    <row r="638" spans="1:4" s="16" customFormat="1" ht="33.75" customHeight="1">
      <c r="A638" s="42">
        <v>587</v>
      </c>
      <c r="B638" s="27" t="s">
        <v>1246</v>
      </c>
      <c r="C638" s="19" t="s">
        <v>281</v>
      </c>
      <c r="D638" s="53">
        <v>1250</v>
      </c>
    </row>
    <row r="639" spans="1:4" s="16" customFormat="1" ht="33.75" customHeight="1">
      <c r="A639" s="42">
        <v>588</v>
      </c>
      <c r="B639" s="27" t="s">
        <v>1247</v>
      </c>
      <c r="C639" s="19" t="s">
        <v>281</v>
      </c>
      <c r="D639" s="53">
        <v>1062.5</v>
      </c>
    </row>
    <row r="640" spans="1:4" s="16" customFormat="1" ht="33.75" customHeight="1">
      <c r="A640" s="42">
        <v>589</v>
      </c>
      <c r="B640" s="27" t="s">
        <v>1248</v>
      </c>
      <c r="C640" s="19" t="s">
        <v>281</v>
      </c>
      <c r="D640" s="53">
        <v>1500</v>
      </c>
    </row>
    <row r="641" spans="1:4" s="16" customFormat="1" ht="45" customHeight="1">
      <c r="A641" s="42">
        <v>590</v>
      </c>
      <c r="B641" s="27" t="s">
        <v>1249</v>
      </c>
      <c r="C641" s="19" t="s">
        <v>281</v>
      </c>
      <c r="D641" s="53">
        <v>1000</v>
      </c>
    </row>
    <row r="642" spans="1:4" s="16" customFormat="1" ht="45" customHeight="1">
      <c r="A642" s="42">
        <v>591</v>
      </c>
      <c r="B642" s="27" t="s">
        <v>1250</v>
      </c>
      <c r="C642" s="19" t="s">
        <v>281</v>
      </c>
      <c r="D642" s="53">
        <v>1250</v>
      </c>
    </row>
    <row r="643" spans="1:4" s="16" customFormat="1" ht="45" customHeight="1">
      <c r="A643" s="42">
        <v>592</v>
      </c>
      <c r="B643" s="27" t="s">
        <v>1251</v>
      </c>
      <c r="C643" s="19" t="s">
        <v>281</v>
      </c>
      <c r="D643" s="53">
        <v>2250</v>
      </c>
    </row>
    <row r="644" spans="1:4" s="16" customFormat="1" ht="45" customHeight="1">
      <c r="A644" s="42">
        <v>593</v>
      </c>
      <c r="B644" s="27" t="s">
        <v>1252</v>
      </c>
      <c r="C644" s="19" t="s">
        <v>281</v>
      </c>
      <c r="D644" s="53">
        <v>1500</v>
      </c>
    </row>
    <row r="645" spans="1:4" s="16" customFormat="1" ht="45" customHeight="1">
      <c r="A645" s="42">
        <v>594</v>
      </c>
      <c r="B645" s="27" t="s">
        <v>1253</v>
      </c>
      <c r="C645" s="19" t="s">
        <v>281</v>
      </c>
      <c r="D645" s="53">
        <v>1750</v>
      </c>
    </row>
    <row r="646" spans="1:4" s="16" customFormat="1" ht="45" customHeight="1">
      <c r="A646" s="42">
        <v>595</v>
      </c>
      <c r="B646" s="27" t="s">
        <v>1254</v>
      </c>
      <c r="C646" s="19" t="s">
        <v>281</v>
      </c>
      <c r="D646" s="53">
        <v>2000</v>
      </c>
    </row>
    <row r="647" spans="1:4" s="16" customFormat="1" ht="45" customHeight="1">
      <c r="A647" s="42">
        <v>596</v>
      </c>
      <c r="B647" s="27" t="s">
        <v>1255</v>
      </c>
      <c r="C647" s="19" t="s">
        <v>281</v>
      </c>
      <c r="D647" s="53">
        <v>1250</v>
      </c>
    </row>
    <row r="648" spans="1:4" s="16" customFormat="1" ht="45" customHeight="1">
      <c r="A648" s="42">
        <v>597</v>
      </c>
      <c r="B648" s="27" t="s">
        <v>1256</v>
      </c>
      <c r="C648" s="19" t="s">
        <v>281</v>
      </c>
      <c r="D648" s="53">
        <v>1250</v>
      </c>
    </row>
    <row r="649" spans="1:4" s="16" customFormat="1" ht="31.5" customHeight="1">
      <c r="A649" s="317" t="s">
        <v>1257</v>
      </c>
      <c r="B649" s="318"/>
      <c r="C649" s="318"/>
      <c r="D649" s="319"/>
    </row>
    <row r="650" spans="1:4" s="16" customFormat="1" ht="39.75" customHeight="1">
      <c r="A650" s="111">
        <v>598</v>
      </c>
      <c r="B650" s="27" t="s">
        <v>1258</v>
      </c>
      <c r="C650" s="19" t="s">
        <v>281</v>
      </c>
      <c r="D650" s="53">
        <v>1500</v>
      </c>
    </row>
    <row r="651" spans="1:4" s="16" customFormat="1" ht="33" customHeight="1">
      <c r="A651" s="111">
        <v>599</v>
      </c>
      <c r="B651" s="27" t="s">
        <v>1259</v>
      </c>
      <c r="C651" s="19" t="s">
        <v>281</v>
      </c>
      <c r="D651" s="53">
        <v>1500</v>
      </c>
    </row>
    <row r="652" spans="1:4" s="16" customFormat="1" ht="31.5" customHeight="1">
      <c r="A652" s="111">
        <v>600</v>
      </c>
      <c r="B652" s="27" t="s">
        <v>1260</v>
      </c>
      <c r="C652" s="19" t="s">
        <v>281</v>
      </c>
      <c r="D652" s="53">
        <v>687.5</v>
      </c>
    </row>
    <row r="653" spans="1:4" s="16" customFormat="1" ht="31.5" customHeight="1">
      <c r="A653" s="111">
        <v>601</v>
      </c>
      <c r="B653" s="27" t="s">
        <v>1261</v>
      </c>
      <c r="C653" s="19" t="s">
        <v>281</v>
      </c>
      <c r="D653" s="53">
        <v>875</v>
      </c>
    </row>
    <row r="654" spans="1:4" s="16" customFormat="1" ht="33" customHeight="1">
      <c r="A654" s="111">
        <v>602</v>
      </c>
      <c r="B654" s="27" t="s">
        <v>1262</v>
      </c>
      <c r="C654" s="19" t="s">
        <v>281</v>
      </c>
      <c r="D654" s="53">
        <v>625</v>
      </c>
    </row>
    <row r="655" spans="1:4" s="16" customFormat="1" ht="31.5" customHeight="1">
      <c r="A655" s="111">
        <v>603</v>
      </c>
      <c r="B655" s="27" t="s">
        <v>1263</v>
      </c>
      <c r="C655" s="19" t="s">
        <v>281</v>
      </c>
      <c r="D655" s="53">
        <v>2875</v>
      </c>
    </row>
    <row r="656" spans="1:4" s="16" customFormat="1" ht="39.75" customHeight="1">
      <c r="A656" s="111">
        <v>604</v>
      </c>
      <c r="B656" s="27" t="s">
        <v>1264</v>
      </c>
      <c r="C656" s="19" t="s">
        <v>281</v>
      </c>
      <c r="D656" s="53">
        <v>1625</v>
      </c>
    </row>
    <row r="657" spans="1:4" s="16" customFormat="1" ht="33.75" customHeight="1">
      <c r="A657" s="111">
        <v>605</v>
      </c>
      <c r="B657" s="27" t="s">
        <v>1265</v>
      </c>
      <c r="C657" s="19" t="s">
        <v>281</v>
      </c>
      <c r="D657" s="53">
        <v>1875</v>
      </c>
    </row>
    <row r="658" spans="1:4" s="16" customFormat="1" ht="34.5" customHeight="1">
      <c r="A658" s="111">
        <v>606</v>
      </c>
      <c r="B658" s="27" t="s">
        <v>1266</v>
      </c>
      <c r="C658" s="19" t="s">
        <v>281</v>
      </c>
      <c r="D658" s="53">
        <v>1375</v>
      </c>
    </row>
    <row r="659" spans="1:4" s="16" customFormat="1" ht="31.5" customHeight="1">
      <c r="A659" s="111">
        <v>607</v>
      </c>
      <c r="B659" s="27" t="s">
        <v>1267</v>
      </c>
      <c r="C659" s="19" t="s">
        <v>281</v>
      </c>
      <c r="D659" s="53">
        <v>750</v>
      </c>
    </row>
    <row r="660" spans="1:4" s="16" customFormat="1" ht="31.5" customHeight="1">
      <c r="A660" s="317" t="s">
        <v>1268</v>
      </c>
      <c r="B660" s="318"/>
      <c r="C660" s="318"/>
      <c r="D660" s="319"/>
    </row>
    <row r="661" spans="1:4" s="16" customFormat="1" ht="31.5" customHeight="1">
      <c r="A661" s="103">
        <v>608</v>
      </c>
      <c r="B661" s="27" t="s">
        <v>1269</v>
      </c>
      <c r="C661" s="19" t="s">
        <v>281</v>
      </c>
      <c r="D661" s="53">
        <v>2500</v>
      </c>
    </row>
    <row r="662" spans="1:4" s="16" customFormat="1" ht="31.5" customHeight="1">
      <c r="A662" s="103">
        <v>609</v>
      </c>
      <c r="B662" s="27" t="s">
        <v>1270</v>
      </c>
      <c r="C662" s="19" t="s">
        <v>281</v>
      </c>
      <c r="D662" s="53">
        <v>2500</v>
      </c>
    </row>
    <row r="663" spans="1:4" s="16" customFormat="1" ht="31.5" customHeight="1">
      <c r="A663" s="103">
        <v>610</v>
      </c>
      <c r="B663" s="27" t="s">
        <v>1271</v>
      </c>
      <c r="C663" s="19" t="s">
        <v>281</v>
      </c>
      <c r="D663" s="53">
        <v>2500</v>
      </c>
    </row>
    <row r="664" spans="1:4" s="16" customFormat="1" ht="36" customHeight="1">
      <c r="A664" s="103">
        <v>611</v>
      </c>
      <c r="B664" s="27" t="s">
        <v>1272</v>
      </c>
      <c r="C664" s="19" t="s">
        <v>281</v>
      </c>
      <c r="D664" s="53">
        <v>2500</v>
      </c>
    </row>
    <row r="665" spans="1:4" s="16" customFormat="1" ht="35.25" customHeight="1">
      <c r="A665" s="103">
        <v>612</v>
      </c>
      <c r="B665" s="27" t="s">
        <v>1273</v>
      </c>
      <c r="C665" s="19" t="s">
        <v>281</v>
      </c>
      <c r="D665" s="53">
        <v>3750</v>
      </c>
    </row>
    <row r="666" spans="1:4" s="16" customFormat="1" ht="63" customHeight="1">
      <c r="A666" s="103">
        <v>613</v>
      </c>
      <c r="B666" s="27" t="s">
        <v>1274</v>
      </c>
      <c r="C666" s="19" t="s">
        <v>281</v>
      </c>
      <c r="D666" s="53">
        <v>5625</v>
      </c>
    </row>
    <row r="667" spans="1:4" s="16" customFormat="1" ht="42" customHeight="1">
      <c r="A667" s="103">
        <v>614</v>
      </c>
      <c r="B667" s="27" t="s">
        <v>1275</v>
      </c>
      <c r="C667" s="19" t="s">
        <v>281</v>
      </c>
      <c r="D667" s="53">
        <v>7250</v>
      </c>
    </row>
    <row r="668" spans="1:4" s="16" customFormat="1" ht="31.5" customHeight="1">
      <c r="A668" s="103">
        <v>615</v>
      </c>
      <c r="B668" s="27" t="s">
        <v>1276</v>
      </c>
      <c r="C668" s="19" t="s">
        <v>281</v>
      </c>
      <c r="D668" s="53">
        <v>3000</v>
      </c>
    </row>
    <row r="669" spans="1:4" s="16" customFormat="1" ht="43.5" customHeight="1">
      <c r="A669" s="103">
        <v>616</v>
      </c>
      <c r="B669" s="27" t="s">
        <v>1277</v>
      </c>
      <c r="C669" s="19" t="s">
        <v>281</v>
      </c>
      <c r="D669" s="53">
        <v>1000</v>
      </c>
    </row>
    <row r="670" spans="1:4" s="16" customFormat="1" ht="31.5" customHeight="1">
      <c r="A670" s="317" t="s">
        <v>1278</v>
      </c>
      <c r="B670" s="318"/>
      <c r="C670" s="318"/>
      <c r="D670" s="319"/>
    </row>
    <row r="671" spans="1:4" s="16" customFormat="1" ht="39" customHeight="1">
      <c r="A671" s="104">
        <v>617</v>
      </c>
      <c r="B671" s="27" t="s">
        <v>1279</v>
      </c>
      <c r="C671" s="19" t="s">
        <v>281</v>
      </c>
      <c r="D671" s="53">
        <v>3000</v>
      </c>
    </row>
    <row r="672" spans="1:4" s="16" customFormat="1" ht="39" customHeight="1">
      <c r="A672" s="104">
        <v>618</v>
      </c>
      <c r="B672" s="27" t="s">
        <v>1280</v>
      </c>
      <c r="C672" s="19" t="s">
        <v>281</v>
      </c>
      <c r="D672" s="53">
        <v>5500</v>
      </c>
    </row>
    <row r="673" spans="1:4" s="16" customFormat="1" ht="39" customHeight="1">
      <c r="A673" s="104">
        <v>619</v>
      </c>
      <c r="B673" s="27" t="s">
        <v>1281</v>
      </c>
      <c r="C673" s="19" t="s">
        <v>281</v>
      </c>
      <c r="D673" s="53">
        <v>4500</v>
      </c>
    </row>
    <row r="674" spans="1:4" s="16" customFormat="1" ht="39" customHeight="1">
      <c r="A674" s="104">
        <v>620</v>
      </c>
      <c r="B674" s="27" t="s">
        <v>1282</v>
      </c>
      <c r="C674" s="19" t="s">
        <v>281</v>
      </c>
      <c r="D674" s="53">
        <v>4375</v>
      </c>
    </row>
    <row r="675" spans="1:4" s="16" customFormat="1" ht="39" customHeight="1">
      <c r="A675" s="104">
        <v>621</v>
      </c>
      <c r="B675" s="27" t="s">
        <v>1283</v>
      </c>
      <c r="C675" s="19" t="s">
        <v>281</v>
      </c>
      <c r="D675" s="53">
        <v>4500</v>
      </c>
    </row>
    <row r="676" spans="1:4" s="16" customFormat="1" ht="39" customHeight="1">
      <c r="A676" s="104">
        <v>622</v>
      </c>
      <c r="B676" s="27" t="s">
        <v>1284</v>
      </c>
      <c r="C676" s="19" t="s">
        <v>281</v>
      </c>
      <c r="D676" s="53">
        <v>4375</v>
      </c>
    </row>
    <row r="677" spans="1:4" s="16" customFormat="1" ht="39" customHeight="1">
      <c r="A677" s="104">
        <v>623</v>
      </c>
      <c r="B677" s="27" t="s">
        <v>1285</v>
      </c>
      <c r="C677" s="19" t="s">
        <v>281</v>
      </c>
      <c r="D677" s="53">
        <v>5000</v>
      </c>
    </row>
    <row r="678" spans="1:4" s="16" customFormat="1" ht="39" customHeight="1">
      <c r="A678" s="104">
        <v>624</v>
      </c>
      <c r="B678" s="27" t="s">
        <v>1286</v>
      </c>
      <c r="C678" s="19" t="s">
        <v>281</v>
      </c>
      <c r="D678" s="53">
        <v>5250</v>
      </c>
    </row>
    <row r="679" spans="1:4" s="16" customFormat="1" ht="39" customHeight="1">
      <c r="A679" s="104">
        <v>625</v>
      </c>
      <c r="B679" s="27" t="s">
        <v>1287</v>
      </c>
      <c r="C679" s="19" t="s">
        <v>281</v>
      </c>
      <c r="D679" s="53">
        <v>5875</v>
      </c>
    </row>
    <row r="680" spans="1:4" s="16" customFormat="1" ht="39" customHeight="1">
      <c r="A680" s="104">
        <v>626</v>
      </c>
      <c r="B680" s="27" t="s">
        <v>1288</v>
      </c>
      <c r="C680" s="19" t="s">
        <v>281</v>
      </c>
      <c r="D680" s="53">
        <v>5250</v>
      </c>
    </row>
    <row r="681" spans="1:4" s="16" customFormat="1" ht="39" customHeight="1">
      <c r="A681" s="104">
        <v>627</v>
      </c>
      <c r="B681" s="27" t="s">
        <v>1289</v>
      </c>
      <c r="C681" s="19" t="s">
        <v>281</v>
      </c>
      <c r="D681" s="53">
        <v>5250</v>
      </c>
    </row>
    <row r="682" spans="1:4" s="16" customFormat="1" ht="39" customHeight="1">
      <c r="A682" s="104">
        <v>628</v>
      </c>
      <c r="B682" s="27" t="s">
        <v>1290</v>
      </c>
      <c r="C682" s="19" t="s">
        <v>281</v>
      </c>
      <c r="D682" s="53">
        <v>5000</v>
      </c>
    </row>
    <row r="683" spans="1:4" s="16" customFormat="1" ht="39" customHeight="1">
      <c r="A683" s="104">
        <v>629</v>
      </c>
      <c r="B683" s="27" t="s">
        <v>1291</v>
      </c>
      <c r="C683" s="19" t="s">
        <v>281</v>
      </c>
      <c r="D683" s="53">
        <v>4875</v>
      </c>
    </row>
    <row r="684" spans="1:4" s="16" customFormat="1" ht="39" customHeight="1">
      <c r="A684" s="104">
        <v>630</v>
      </c>
      <c r="B684" s="27" t="s">
        <v>1292</v>
      </c>
      <c r="C684" s="19" t="s">
        <v>281</v>
      </c>
      <c r="D684" s="53">
        <v>4625</v>
      </c>
    </row>
    <row r="685" spans="1:4" s="16" customFormat="1" ht="39" customHeight="1">
      <c r="A685" s="104">
        <v>631</v>
      </c>
      <c r="B685" s="27" t="s">
        <v>1293</v>
      </c>
      <c r="C685" s="19" t="s">
        <v>281</v>
      </c>
      <c r="D685" s="53">
        <v>5000</v>
      </c>
    </row>
    <row r="686" spans="1:4" s="16" customFormat="1" ht="39" customHeight="1">
      <c r="A686" s="104">
        <v>632</v>
      </c>
      <c r="B686" s="27" t="s">
        <v>1294</v>
      </c>
      <c r="C686" s="19" t="s">
        <v>281</v>
      </c>
      <c r="D686" s="53">
        <v>5000</v>
      </c>
    </row>
    <row r="687" spans="1:4" s="16" customFormat="1" ht="39" customHeight="1">
      <c r="A687" s="104">
        <v>633</v>
      </c>
      <c r="B687" s="27" t="s">
        <v>1295</v>
      </c>
      <c r="C687" s="19" t="s">
        <v>281</v>
      </c>
      <c r="D687" s="53">
        <v>6250</v>
      </c>
    </row>
    <row r="688" spans="1:4" s="16" customFormat="1" ht="39" customHeight="1">
      <c r="A688" s="104">
        <v>634</v>
      </c>
      <c r="B688" s="27" t="s">
        <v>1296</v>
      </c>
      <c r="C688" s="19" t="s">
        <v>281</v>
      </c>
      <c r="D688" s="53">
        <v>7625</v>
      </c>
    </row>
    <row r="689" spans="1:4" s="16" customFormat="1" ht="39" customHeight="1">
      <c r="A689" s="104">
        <v>635</v>
      </c>
      <c r="B689" s="27" t="s">
        <v>1297</v>
      </c>
      <c r="C689" s="19" t="s">
        <v>281</v>
      </c>
      <c r="D689" s="53">
        <v>12500</v>
      </c>
    </row>
    <row r="690" spans="1:4" s="16" customFormat="1" ht="39" customHeight="1">
      <c r="A690" s="104">
        <v>636</v>
      </c>
      <c r="B690" s="27" t="s">
        <v>1298</v>
      </c>
      <c r="C690" s="19" t="s">
        <v>281</v>
      </c>
      <c r="D690" s="53">
        <v>7500</v>
      </c>
    </row>
    <row r="691" spans="1:4" s="16" customFormat="1" ht="39" customHeight="1">
      <c r="A691" s="104">
        <v>637</v>
      </c>
      <c r="B691" s="27" t="s">
        <v>1299</v>
      </c>
      <c r="C691" s="19" t="s">
        <v>281</v>
      </c>
      <c r="D691" s="53">
        <v>14375</v>
      </c>
    </row>
    <row r="692" spans="1:4" s="16" customFormat="1" ht="39" customHeight="1">
      <c r="A692" s="104">
        <v>638</v>
      </c>
      <c r="B692" s="27" t="s">
        <v>1300</v>
      </c>
      <c r="C692" s="19" t="s">
        <v>281</v>
      </c>
      <c r="D692" s="53">
        <v>9125</v>
      </c>
    </row>
    <row r="693" spans="1:4" s="16" customFormat="1" ht="39" customHeight="1">
      <c r="A693" s="104">
        <v>639</v>
      </c>
      <c r="B693" s="27" t="s">
        <v>1301</v>
      </c>
      <c r="C693" s="19" t="s">
        <v>281</v>
      </c>
      <c r="D693" s="53">
        <v>5125</v>
      </c>
    </row>
    <row r="694" spans="1:4" s="16" customFormat="1" ht="39" customHeight="1">
      <c r="A694" s="104">
        <v>640</v>
      </c>
      <c r="B694" s="27" t="s">
        <v>1302</v>
      </c>
      <c r="C694" s="19" t="s">
        <v>281</v>
      </c>
      <c r="D694" s="53">
        <v>7625</v>
      </c>
    </row>
    <row r="695" spans="1:4" s="16" customFormat="1" ht="46.5" customHeight="1">
      <c r="A695" s="104">
        <v>641</v>
      </c>
      <c r="B695" s="27" t="s">
        <v>1303</v>
      </c>
      <c r="C695" s="19" t="s">
        <v>281</v>
      </c>
      <c r="D695" s="53">
        <v>8750</v>
      </c>
    </row>
    <row r="696" spans="1:4" s="16" customFormat="1" ht="62.25" customHeight="1">
      <c r="A696" s="104">
        <v>642</v>
      </c>
      <c r="B696" s="27" t="s">
        <v>1304</v>
      </c>
      <c r="C696" s="19" t="s">
        <v>281</v>
      </c>
      <c r="D696" s="53">
        <v>6250</v>
      </c>
    </row>
    <row r="697" spans="1:4" s="16" customFormat="1" ht="39" customHeight="1">
      <c r="A697" s="104">
        <v>643</v>
      </c>
      <c r="B697" s="27" t="s">
        <v>1305</v>
      </c>
      <c r="C697" s="19" t="s">
        <v>281</v>
      </c>
      <c r="D697" s="53">
        <v>6250</v>
      </c>
    </row>
    <row r="698" spans="1:4" s="31" customFormat="1" ht="28.5" customHeight="1">
      <c r="A698" s="326" t="s">
        <v>751</v>
      </c>
      <c r="B698" s="327"/>
      <c r="C698" s="327"/>
      <c r="D698" s="328"/>
    </row>
    <row r="699" spans="1:4" s="31" customFormat="1" ht="66.75" customHeight="1">
      <c r="A699" s="42">
        <v>644</v>
      </c>
      <c r="B699" s="27" t="s">
        <v>1015</v>
      </c>
      <c r="C699" s="19" t="s">
        <v>281</v>
      </c>
      <c r="D699" s="53">
        <v>10625</v>
      </c>
    </row>
    <row r="700" spans="1:4" s="31" customFormat="1" ht="60" customHeight="1">
      <c r="A700" s="42">
        <v>645</v>
      </c>
      <c r="B700" s="27" t="s">
        <v>1016</v>
      </c>
      <c r="C700" s="19" t="s">
        <v>281</v>
      </c>
      <c r="D700" s="53">
        <v>4999.738222480899</v>
      </c>
    </row>
    <row r="701" spans="1:4" s="31" customFormat="1" ht="27.75" customHeight="1">
      <c r="A701" s="313" t="s">
        <v>1068</v>
      </c>
      <c r="B701" s="314"/>
      <c r="C701" s="314"/>
      <c r="D701" s="315"/>
    </row>
    <row r="702" spans="1:4" s="31" customFormat="1" ht="29.25" customHeight="1">
      <c r="A702" s="317" t="s">
        <v>1069</v>
      </c>
      <c r="B702" s="318"/>
      <c r="C702" s="318"/>
      <c r="D702" s="319"/>
    </row>
    <row r="703" spans="1:4" s="31" customFormat="1" ht="36.75" customHeight="1">
      <c r="A703" s="40">
        <v>646</v>
      </c>
      <c r="B703" s="27" t="s">
        <v>1070</v>
      </c>
      <c r="C703" s="9" t="s">
        <v>281</v>
      </c>
      <c r="D703" s="53">
        <v>5625</v>
      </c>
    </row>
    <row r="704" spans="1:4" s="31" customFormat="1" ht="45" customHeight="1">
      <c r="A704" s="40">
        <v>647</v>
      </c>
      <c r="B704" s="27" t="s">
        <v>1071</v>
      </c>
      <c r="C704" s="9" t="s">
        <v>281</v>
      </c>
      <c r="D704" s="53">
        <v>6500</v>
      </c>
    </row>
    <row r="705" spans="1:4" s="31" customFormat="1" ht="54.75" customHeight="1">
      <c r="A705" s="40">
        <v>648</v>
      </c>
      <c r="B705" s="27" t="s">
        <v>1072</v>
      </c>
      <c r="C705" s="9" t="s">
        <v>281</v>
      </c>
      <c r="D705" s="53">
        <v>22250</v>
      </c>
    </row>
    <row r="706" spans="1:4" s="31" customFormat="1" ht="80.25" customHeight="1">
      <c r="A706" s="40">
        <v>649</v>
      </c>
      <c r="B706" s="27" t="s">
        <v>1073</v>
      </c>
      <c r="C706" s="9" t="s">
        <v>281</v>
      </c>
      <c r="D706" s="53">
        <v>30000</v>
      </c>
    </row>
    <row r="707" spans="1:4" s="31" customFormat="1" ht="82.5" customHeight="1">
      <c r="A707" s="40">
        <v>650</v>
      </c>
      <c r="B707" s="27" t="s">
        <v>1074</v>
      </c>
      <c r="C707" s="9" t="s">
        <v>281</v>
      </c>
      <c r="D707" s="53">
        <v>32500</v>
      </c>
    </row>
    <row r="708" spans="1:4" s="31" customFormat="1" ht="30" customHeight="1">
      <c r="A708" s="317" t="s">
        <v>1075</v>
      </c>
      <c r="B708" s="318"/>
      <c r="C708" s="318"/>
      <c r="D708" s="319"/>
    </row>
    <row r="709" spans="1:4" s="31" customFormat="1" ht="38.25" customHeight="1">
      <c r="A709" s="111">
        <v>651</v>
      </c>
      <c r="B709" s="27" t="s">
        <v>1076</v>
      </c>
      <c r="C709" s="9" t="s">
        <v>281</v>
      </c>
      <c r="D709" s="53">
        <v>12125</v>
      </c>
    </row>
    <row r="710" spans="1:4" s="31" customFormat="1" ht="45" customHeight="1">
      <c r="A710" s="111">
        <v>652</v>
      </c>
      <c r="B710" s="27" t="s">
        <v>1077</v>
      </c>
      <c r="C710" s="9" t="s">
        <v>281</v>
      </c>
      <c r="D710" s="53">
        <v>14375</v>
      </c>
    </row>
    <row r="711" spans="1:4" s="31" customFormat="1" ht="39.75" customHeight="1">
      <c r="A711" s="111">
        <v>653</v>
      </c>
      <c r="B711" s="27" t="s">
        <v>1078</v>
      </c>
      <c r="C711" s="9" t="s">
        <v>281</v>
      </c>
      <c r="D711" s="53">
        <v>7250</v>
      </c>
    </row>
    <row r="712" spans="1:4" s="31" customFormat="1" ht="39.75" customHeight="1">
      <c r="A712" s="111">
        <v>654</v>
      </c>
      <c r="B712" s="27" t="s">
        <v>1079</v>
      </c>
      <c r="C712" s="9" t="s">
        <v>281</v>
      </c>
      <c r="D712" s="53">
        <v>5250</v>
      </c>
    </row>
    <row r="713" spans="1:4" s="31" customFormat="1" ht="33.75" customHeight="1">
      <c r="A713" s="317" t="s">
        <v>1080</v>
      </c>
      <c r="B713" s="318"/>
      <c r="C713" s="318"/>
      <c r="D713" s="319"/>
    </row>
    <row r="714" spans="1:4" s="31" customFormat="1" ht="61.5" customHeight="1">
      <c r="A714" s="111">
        <v>655</v>
      </c>
      <c r="B714" s="27" t="s">
        <v>1081</v>
      </c>
      <c r="C714" s="9" t="s">
        <v>281</v>
      </c>
      <c r="D714" s="53">
        <v>21625</v>
      </c>
    </row>
    <row r="715" spans="1:4" s="31" customFormat="1" ht="43.5" customHeight="1">
      <c r="A715" s="111">
        <v>656</v>
      </c>
      <c r="B715" s="27" t="s">
        <v>1082</v>
      </c>
      <c r="C715" s="9" t="s">
        <v>281</v>
      </c>
      <c r="D715" s="53">
        <v>7125</v>
      </c>
    </row>
    <row r="716" spans="1:4" s="31" customFormat="1" ht="30" customHeight="1">
      <c r="A716" s="111">
        <v>657</v>
      </c>
      <c r="B716" s="27" t="s">
        <v>1083</v>
      </c>
      <c r="C716" s="9" t="s">
        <v>281</v>
      </c>
      <c r="D716" s="53">
        <v>7125</v>
      </c>
    </row>
    <row r="717" spans="1:4" s="31" customFormat="1" ht="39" customHeight="1">
      <c r="A717" s="111">
        <v>658</v>
      </c>
      <c r="B717" s="27" t="s">
        <v>1084</v>
      </c>
      <c r="C717" s="9" t="s">
        <v>281</v>
      </c>
      <c r="D717" s="53">
        <v>32875</v>
      </c>
    </row>
    <row r="718" spans="1:4" s="31" customFormat="1" ht="30.75" customHeight="1">
      <c r="A718" s="317" t="s">
        <v>1085</v>
      </c>
      <c r="B718" s="318"/>
      <c r="C718" s="318"/>
      <c r="D718" s="319"/>
    </row>
    <row r="719" spans="1:4" s="31" customFormat="1" ht="84" customHeight="1">
      <c r="A719" s="111">
        <v>659</v>
      </c>
      <c r="B719" s="27" t="s">
        <v>1086</v>
      </c>
      <c r="C719" s="9" t="s">
        <v>281</v>
      </c>
      <c r="D719" s="53">
        <v>10375</v>
      </c>
    </row>
    <row r="720" spans="1:4" s="31" customFormat="1" ht="58.5" customHeight="1">
      <c r="A720" s="111">
        <v>660</v>
      </c>
      <c r="B720" s="27" t="s">
        <v>1087</v>
      </c>
      <c r="C720" s="9" t="s">
        <v>281</v>
      </c>
      <c r="D720" s="53">
        <v>31625</v>
      </c>
    </row>
    <row r="721" spans="1:4" s="31" customFormat="1" ht="33" customHeight="1">
      <c r="A721" s="317" t="s">
        <v>1088</v>
      </c>
      <c r="B721" s="318"/>
      <c r="C721" s="318"/>
      <c r="D721" s="319"/>
    </row>
    <row r="722" spans="1:4" s="31" customFormat="1" ht="104.25" customHeight="1">
      <c r="A722" s="111">
        <v>661</v>
      </c>
      <c r="B722" s="27" t="s">
        <v>1089</v>
      </c>
      <c r="C722" s="9" t="s">
        <v>281</v>
      </c>
      <c r="D722" s="53">
        <v>13375</v>
      </c>
    </row>
    <row r="723" spans="1:4" s="31" customFormat="1" ht="62.25" customHeight="1">
      <c r="A723" s="111">
        <v>662</v>
      </c>
      <c r="B723" s="27" t="s">
        <v>1090</v>
      </c>
      <c r="C723" s="9" t="s">
        <v>281</v>
      </c>
      <c r="D723" s="53">
        <v>28250</v>
      </c>
    </row>
    <row r="724" spans="1:4" s="5" customFormat="1" ht="39" customHeight="1">
      <c r="A724" s="111">
        <v>663</v>
      </c>
      <c r="B724" s="27" t="s">
        <v>1091</v>
      </c>
      <c r="C724" s="9" t="s">
        <v>281</v>
      </c>
      <c r="D724" s="53">
        <v>33875</v>
      </c>
    </row>
    <row r="725" spans="1:4" s="13" customFormat="1" ht="35.25" customHeight="1">
      <c r="A725" s="317" t="s">
        <v>1092</v>
      </c>
      <c r="B725" s="318"/>
      <c r="C725" s="318"/>
      <c r="D725" s="319"/>
    </row>
    <row r="726" spans="1:4" s="13" customFormat="1" ht="48" customHeight="1">
      <c r="A726" s="94">
        <v>664</v>
      </c>
      <c r="B726" s="27" t="s">
        <v>1093</v>
      </c>
      <c r="C726" s="9" t="s">
        <v>281</v>
      </c>
      <c r="D726" s="53">
        <v>15625</v>
      </c>
    </row>
    <row r="727" spans="1:4" s="13" customFormat="1" ht="26.25" customHeight="1">
      <c r="A727" s="289" t="s">
        <v>569</v>
      </c>
      <c r="B727" s="290"/>
      <c r="C727" s="290"/>
      <c r="D727" s="291"/>
    </row>
    <row r="728" spans="1:4" s="17" customFormat="1" ht="45.75" customHeight="1">
      <c r="A728" s="42">
        <v>665</v>
      </c>
      <c r="B728" s="43" t="s">
        <v>639</v>
      </c>
      <c r="C728" s="52" t="s">
        <v>281</v>
      </c>
      <c r="D728" s="113">
        <v>6000</v>
      </c>
    </row>
    <row r="729" spans="1:4" s="17" customFormat="1" ht="45" customHeight="1">
      <c r="A729" s="42">
        <v>666</v>
      </c>
      <c r="B729" s="43" t="s">
        <v>640</v>
      </c>
      <c r="C729" s="19" t="s">
        <v>281</v>
      </c>
      <c r="D729" s="113">
        <v>6000</v>
      </c>
    </row>
    <row r="730" spans="1:4" s="17" customFormat="1" ht="48" customHeight="1">
      <c r="A730" s="42">
        <v>668</v>
      </c>
      <c r="B730" s="65" t="s">
        <v>641</v>
      </c>
      <c r="C730" s="52" t="s">
        <v>281</v>
      </c>
      <c r="D730" s="113">
        <v>15750</v>
      </c>
    </row>
    <row r="731" spans="1:4" s="28" customFormat="1" ht="40.5" customHeight="1">
      <c r="A731" s="42">
        <v>669</v>
      </c>
      <c r="B731" s="65" t="s">
        <v>642</v>
      </c>
      <c r="C731" s="19" t="s">
        <v>281</v>
      </c>
      <c r="D731" s="113">
        <v>4375</v>
      </c>
    </row>
    <row r="732" spans="1:4" s="16" customFormat="1" ht="33" customHeight="1">
      <c r="A732" s="42">
        <v>670</v>
      </c>
      <c r="B732" s="43" t="s">
        <v>643</v>
      </c>
      <c r="C732" s="52" t="s">
        <v>281</v>
      </c>
      <c r="D732" s="113">
        <v>7500</v>
      </c>
    </row>
    <row r="733" spans="1:4" s="16" customFormat="1" ht="21.75" customHeight="1">
      <c r="A733" s="277" t="s">
        <v>282</v>
      </c>
      <c r="B733" s="278"/>
      <c r="C733" s="278"/>
      <c r="D733" s="279"/>
    </row>
    <row r="734" spans="1:4" s="16" customFormat="1" ht="21.75" customHeight="1">
      <c r="A734" s="300" t="s">
        <v>1340</v>
      </c>
      <c r="B734" s="301"/>
      <c r="C734" s="301"/>
      <c r="D734" s="302"/>
    </row>
    <row r="735" spans="1:4" s="16" customFormat="1" ht="37.5">
      <c r="A735" s="42">
        <v>671</v>
      </c>
      <c r="B735" s="199" t="s">
        <v>1346</v>
      </c>
      <c r="C735" s="36" t="s">
        <v>146</v>
      </c>
      <c r="D735" s="41">
        <f>6500*1.25</f>
        <v>8125</v>
      </c>
    </row>
    <row r="736" spans="1:4" s="16" customFormat="1" ht="37.5">
      <c r="A736" s="42">
        <v>672</v>
      </c>
      <c r="B736" s="199" t="s">
        <v>1347</v>
      </c>
      <c r="C736" s="36" t="s">
        <v>146</v>
      </c>
      <c r="D736" s="41">
        <f>6500*1.25</f>
        <v>8125</v>
      </c>
    </row>
    <row r="737" spans="1:4" s="16" customFormat="1" ht="62.25" customHeight="1">
      <c r="A737" s="42">
        <v>673</v>
      </c>
      <c r="B737" s="199" t="s">
        <v>1348</v>
      </c>
      <c r="C737" s="36" t="s">
        <v>146</v>
      </c>
      <c r="D737" s="41">
        <f>6500*1.25</f>
        <v>8125</v>
      </c>
    </row>
    <row r="738" spans="1:4" s="16" customFormat="1" ht="37.5">
      <c r="A738" s="42">
        <v>674</v>
      </c>
      <c r="B738" s="199" t="s">
        <v>1349</v>
      </c>
      <c r="C738" s="36" t="s">
        <v>146</v>
      </c>
      <c r="D738" s="41">
        <f>6500*1.25</f>
        <v>8125</v>
      </c>
    </row>
    <row r="739" spans="1:4" s="16" customFormat="1" ht="56.25">
      <c r="A739" s="42">
        <v>675</v>
      </c>
      <c r="B739" s="199" t="s">
        <v>1350</v>
      </c>
      <c r="C739" s="36" t="s">
        <v>146</v>
      </c>
      <c r="D739" s="41">
        <f>6500*1.25</f>
        <v>8125</v>
      </c>
    </row>
    <row r="740" spans="1:4" s="16" customFormat="1" ht="48" customHeight="1">
      <c r="A740" s="42">
        <v>676</v>
      </c>
      <c r="B740" s="199" t="s">
        <v>1351</v>
      </c>
      <c r="C740" s="36" t="s">
        <v>146</v>
      </c>
      <c r="D740" s="41">
        <f>9000*1.25</f>
        <v>11250</v>
      </c>
    </row>
    <row r="741" spans="1:4" s="16" customFormat="1" ht="37.5">
      <c r="A741" s="42">
        <v>677</v>
      </c>
      <c r="B741" s="199" t="s">
        <v>1352</v>
      </c>
      <c r="C741" s="36" t="s">
        <v>146</v>
      </c>
      <c r="D741" s="41">
        <f>9000*1.25</f>
        <v>11250</v>
      </c>
    </row>
    <row r="742" spans="1:4" s="16" customFormat="1" ht="37.5">
      <c r="A742" s="42">
        <v>678</v>
      </c>
      <c r="B742" s="199" t="s">
        <v>1353</v>
      </c>
      <c r="C742" s="36" t="s">
        <v>146</v>
      </c>
      <c r="D742" s="41">
        <f>9000*1.25</f>
        <v>11250</v>
      </c>
    </row>
    <row r="743" spans="1:4" s="16" customFormat="1" ht="56.25">
      <c r="A743" s="42">
        <v>679</v>
      </c>
      <c r="B743" s="199" t="s">
        <v>1354</v>
      </c>
      <c r="C743" s="36" t="s">
        <v>146</v>
      </c>
      <c r="D743" s="41">
        <f>4000*1.25</f>
        <v>5000</v>
      </c>
    </row>
    <row r="744" spans="1:4" s="16" customFormat="1" ht="70.5" customHeight="1">
      <c r="A744" s="42">
        <v>680</v>
      </c>
      <c r="B744" s="199" t="s">
        <v>1355</v>
      </c>
      <c r="C744" s="36" t="s">
        <v>146</v>
      </c>
      <c r="D744" s="41">
        <f>4000*1.25</f>
        <v>5000</v>
      </c>
    </row>
    <row r="745" spans="1:4" s="16" customFormat="1" ht="86.25" customHeight="1">
      <c r="A745" s="42">
        <v>681</v>
      </c>
      <c r="B745" s="199" t="s">
        <v>1356</v>
      </c>
      <c r="C745" s="36" t="s">
        <v>146</v>
      </c>
      <c r="D745" s="41">
        <f>9000*1.25</f>
        <v>11250</v>
      </c>
    </row>
    <row r="746" spans="1:4" s="31" customFormat="1" ht="56.25">
      <c r="A746" s="42">
        <v>682</v>
      </c>
      <c r="B746" s="199" t="s">
        <v>1357</v>
      </c>
      <c r="C746" s="36" t="s">
        <v>146</v>
      </c>
      <c r="D746" s="41">
        <f>9000*1.25</f>
        <v>11250</v>
      </c>
    </row>
    <row r="747" spans="1:4" s="16" customFormat="1" ht="56.25">
      <c r="A747" s="42">
        <v>683</v>
      </c>
      <c r="B747" s="199" t="s">
        <v>1377</v>
      </c>
      <c r="C747" s="36" t="s">
        <v>146</v>
      </c>
      <c r="D747" s="41">
        <f>3200*1.25</f>
        <v>4000</v>
      </c>
    </row>
    <row r="748" spans="1:4" s="16" customFormat="1" ht="37.5">
      <c r="A748" s="42">
        <v>684</v>
      </c>
      <c r="B748" s="199" t="s">
        <v>1358</v>
      </c>
      <c r="C748" s="36" t="s">
        <v>146</v>
      </c>
      <c r="D748" s="41">
        <f>9000*1.25</f>
        <v>11250</v>
      </c>
    </row>
    <row r="749" spans="1:4" s="16" customFormat="1" ht="37.5">
      <c r="A749" s="42">
        <v>685</v>
      </c>
      <c r="B749" s="199" t="s">
        <v>1359</v>
      </c>
      <c r="C749" s="36" t="s">
        <v>146</v>
      </c>
      <c r="D749" s="41">
        <f>4000*1.25</f>
        <v>5000</v>
      </c>
    </row>
    <row r="750" spans="1:4" s="16" customFormat="1" ht="37.5">
      <c r="A750" s="42">
        <v>686</v>
      </c>
      <c r="B750" s="199" t="s">
        <v>1360</v>
      </c>
      <c r="C750" s="36" t="s">
        <v>146</v>
      </c>
      <c r="D750" s="41">
        <f>9000*1.25</f>
        <v>11250</v>
      </c>
    </row>
    <row r="751" spans="1:4" s="16" customFormat="1" ht="37.5">
      <c r="A751" s="42">
        <v>687</v>
      </c>
      <c r="B751" s="199" t="s">
        <v>1361</v>
      </c>
      <c r="C751" s="36" t="s">
        <v>146</v>
      </c>
      <c r="D751" s="41">
        <f>4000*1.25</f>
        <v>5000</v>
      </c>
    </row>
    <row r="752" spans="1:4" s="16" customFormat="1" ht="58.5" customHeight="1">
      <c r="A752" s="42">
        <v>688</v>
      </c>
      <c r="B752" s="199" t="s">
        <v>1362</v>
      </c>
      <c r="C752" s="36" t="s">
        <v>146</v>
      </c>
      <c r="D752" s="41">
        <f>5500*1.25</f>
        <v>6875</v>
      </c>
    </row>
    <row r="753" spans="1:4" s="16" customFormat="1" ht="37.5">
      <c r="A753" s="42">
        <v>689</v>
      </c>
      <c r="B753" s="199" t="s">
        <v>1363</v>
      </c>
      <c r="C753" s="36" t="s">
        <v>146</v>
      </c>
      <c r="D753" s="41">
        <f>7000*1.25</f>
        <v>8750</v>
      </c>
    </row>
    <row r="754" spans="1:4" s="16" customFormat="1" ht="37.5">
      <c r="A754" s="42">
        <v>690</v>
      </c>
      <c r="B754" s="199" t="s">
        <v>1364</v>
      </c>
      <c r="C754" s="36" t="s">
        <v>146</v>
      </c>
      <c r="D754" s="41">
        <f>4500*1.25</f>
        <v>5625</v>
      </c>
    </row>
    <row r="755" spans="1:4" s="16" customFormat="1" ht="56.25">
      <c r="A755" s="42">
        <v>691</v>
      </c>
      <c r="B755" s="199" t="s">
        <v>1365</v>
      </c>
      <c r="C755" s="36" t="s">
        <v>146</v>
      </c>
      <c r="D755" s="41">
        <f>3000*1.25</f>
        <v>3750</v>
      </c>
    </row>
    <row r="756" spans="1:4" s="16" customFormat="1" ht="56.25">
      <c r="A756" s="42">
        <v>692</v>
      </c>
      <c r="B756" s="199" t="s">
        <v>1366</v>
      </c>
      <c r="C756" s="36" t="s">
        <v>146</v>
      </c>
      <c r="D756" s="41">
        <f>3000*1.25</f>
        <v>3750</v>
      </c>
    </row>
    <row r="757" spans="1:4" s="16" customFormat="1" ht="37.5">
      <c r="A757" s="42">
        <v>693</v>
      </c>
      <c r="B757" s="199" t="s">
        <v>1338</v>
      </c>
      <c r="C757" s="36" t="s">
        <v>146</v>
      </c>
      <c r="D757" s="41">
        <f>9000*1.25</f>
        <v>11250</v>
      </c>
    </row>
    <row r="758" spans="1:4" s="16" customFormat="1" ht="37.5">
      <c r="A758" s="42">
        <v>694</v>
      </c>
      <c r="B758" s="199" t="s">
        <v>1367</v>
      </c>
      <c r="C758" s="36" t="s">
        <v>146</v>
      </c>
      <c r="D758" s="41">
        <f>8000*1.25</f>
        <v>10000</v>
      </c>
    </row>
    <row r="759" spans="1:4" s="16" customFormat="1" ht="37.5">
      <c r="A759" s="42">
        <v>695</v>
      </c>
      <c r="B759" s="199" t="s">
        <v>1368</v>
      </c>
      <c r="C759" s="36" t="s">
        <v>146</v>
      </c>
      <c r="D759" s="41">
        <f>8000*1.25</f>
        <v>10000</v>
      </c>
    </row>
    <row r="760" spans="1:4" s="16" customFormat="1" ht="37.5">
      <c r="A760" s="42">
        <v>696</v>
      </c>
      <c r="B760" s="199" t="s">
        <v>1369</v>
      </c>
      <c r="C760" s="36" t="s">
        <v>146</v>
      </c>
      <c r="D760" s="41">
        <f>8000*1.25</f>
        <v>10000</v>
      </c>
    </row>
    <row r="761" spans="1:4" s="16" customFormat="1" ht="56.25">
      <c r="A761" s="42">
        <v>697</v>
      </c>
      <c r="B761" s="199" t="s">
        <v>1370</v>
      </c>
      <c r="C761" s="36" t="s">
        <v>146</v>
      </c>
      <c r="D761" s="41">
        <f>4500*1.25</f>
        <v>5625</v>
      </c>
    </row>
    <row r="762" spans="1:4" s="16" customFormat="1" ht="37.5">
      <c r="A762" s="42">
        <v>698</v>
      </c>
      <c r="B762" s="199" t="s">
        <v>1371</v>
      </c>
      <c r="C762" s="36" t="s">
        <v>146</v>
      </c>
      <c r="D762" s="41">
        <f>4500*1.25</f>
        <v>5625</v>
      </c>
    </row>
    <row r="763" spans="1:4" s="16" customFormat="1" ht="37.5">
      <c r="A763" s="42">
        <v>699</v>
      </c>
      <c r="B763" s="199" t="s">
        <v>1372</v>
      </c>
      <c r="C763" s="36" t="s">
        <v>146</v>
      </c>
      <c r="D763" s="41">
        <f>4500*1.25</f>
        <v>5625</v>
      </c>
    </row>
    <row r="764" spans="1:4" s="16" customFormat="1" ht="56.25">
      <c r="A764" s="42">
        <v>700</v>
      </c>
      <c r="B764" s="199" t="s">
        <v>1373</v>
      </c>
      <c r="C764" s="36" t="s">
        <v>146</v>
      </c>
      <c r="D764" s="41">
        <f>4000*1.25</f>
        <v>5000</v>
      </c>
    </row>
    <row r="765" spans="1:4" s="16" customFormat="1" ht="57" customHeight="1">
      <c r="A765" s="42">
        <v>701</v>
      </c>
      <c r="B765" s="199" t="s">
        <v>1374</v>
      </c>
      <c r="C765" s="36" t="s">
        <v>146</v>
      </c>
      <c r="D765" s="41">
        <f>4500*1.25</f>
        <v>5625</v>
      </c>
    </row>
    <row r="766" spans="1:4" s="16" customFormat="1" ht="37.5">
      <c r="A766" s="42">
        <v>702</v>
      </c>
      <c r="B766" s="199" t="s">
        <v>1375</v>
      </c>
      <c r="C766" s="36" t="s">
        <v>146</v>
      </c>
      <c r="D766" s="41">
        <f>8500*1.25</f>
        <v>10625</v>
      </c>
    </row>
    <row r="767" spans="1:4" s="16" customFormat="1" ht="37.5">
      <c r="A767" s="42">
        <v>703</v>
      </c>
      <c r="B767" s="199" t="s">
        <v>1343</v>
      </c>
      <c r="C767" s="36" t="s">
        <v>146</v>
      </c>
      <c r="D767" s="41">
        <f>3000*1.25</f>
        <v>3750</v>
      </c>
    </row>
    <row r="768" spans="1:4" s="16" customFormat="1" ht="37.5">
      <c r="A768" s="42">
        <v>704</v>
      </c>
      <c r="B768" s="199" t="s">
        <v>1342</v>
      </c>
      <c r="C768" s="36" t="s">
        <v>146</v>
      </c>
      <c r="D768" s="41">
        <f>3000*1.25</f>
        <v>3750</v>
      </c>
    </row>
    <row r="769" spans="1:4" s="16" customFormat="1" ht="27.75" customHeight="1">
      <c r="A769" s="300" t="s">
        <v>1320</v>
      </c>
      <c r="B769" s="311"/>
      <c r="C769" s="311"/>
      <c r="D769" s="316"/>
    </row>
    <row r="770" spans="1:4" s="16" customFormat="1" ht="37.5">
      <c r="A770" s="42">
        <v>705</v>
      </c>
      <c r="B770" s="199" t="s">
        <v>1321</v>
      </c>
      <c r="C770" s="36" t="s">
        <v>146</v>
      </c>
      <c r="D770" s="41">
        <f>1700*1.25</f>
        <v>2125</v>
      </c>
    </row>
    <row r="771" spans="1:4" s="16" customFormat="1" ht="18.75">
      <c r="A771" s="42">
        <v>706</v>
      </c>
      <c r="B771" s="199" t="s">
        <v>1322</v>
      </c>
      <c r="C771" s="36" t="s">
        <v>146</v>
      </c>
      <c r="D771" s="41">
        <f>3500*1.25</f>
        <v>4375</v>
      </c>
    </row>
    <row r="772" spans="1:4" s="16" customFormat="1" ht="37.5">
      <c r="A772" s="42">
        <v>707</v>
      </c>
      <c r="B772" s="199" t="s">
        <v>1323</v>
      </c>
      <c r="C772" s="36" t="s">
        <v>146</v>
      </c>
      <c r="D772" s="41">
        <f>4000*1.25</f>
        <v>5000</v>
      </c>
    </row>
    <row r="773" spans="1:4" s="16" customFormat="1" ht="37.5">
      <c r="A773" s="42">
        <v>708</v>
      </c>
      <c r="B773" s="199" t="s">
        <v>1324</v>
      </c>
      <c r="C773" s="36" t="s">
        <v>146</v>
      </c>
      <c r="D773" s="41">
        <f>1500*1.25</f>
        <v>1875</v>
      </c>
    </row>
    <row r="774" spans="1:4" s="16" customFormat="1" ht="37.5">
      <c r="A774" s="42">
        <v>709</v>
      </c>
      <c r="B774" s="199" t="s">
        <v>1325</v>
      </c>
      <c r="C774" s="36" t="s">
        <v>146</v>
      </c>
      <c r="D774" s="41">
        <f aca="true" t="shared" si="1" ref="D774:D780">2000*1.25</f>
        <v>2500</v>
      </c>
    </row>
    <row r="775" spans="1:4" s="16" customFormat="1" ht="37.5">
      <c r="A775" s="42">
        <v>710</v>
      </c>
      <c r="B775" s="199" t="s">
        <v>1326</v>
      </c>
      <c r="C775" s="36" t="s">
        <v>146</v>
      </c>
      <c r="D775" s="41">
        <f t="shared" si="1"/>
        <v>2500</v>
      </c>
    </row>
    <row r="776" spans="1:4" s="16" customFormat="1" ht="37.5">
      <c r="A776" s="42">
        <v>711</v>
      </c>
      <c r="B776" s="199" t="s">
        <v>1327</v>
      </c>
      <c r="C776" s="36" t="s">
        <v>146</v>
      </c>
      <c r="D776" s="41">
        <f t="shared" si="1"/>
        <v>2500</v>
      </c>
    </row>
    <row r="777" spans="1:4" s="16" customFormat="1" ht="37.5">
      <c r="A777" s="42">
        <v>712</v>
      </c>
      <c r="B777" s="199" t="s">
        <v>1328</v>
      </c>
      <c r="C777" s="36" t="s">
        <v>146</v>
      </c>
      <c r="D777" s="41">
        <f t="shared" si="1"/>
        <v>2500</v>
      </c>
    </row>
    <row r="778" spans="1:4" s="16" customFormat="1" ht="37.5">
      <c r="A778" s="42">
        <v>713</v>
      </c>
      <c r="B778" s="199" t="s">
        <v>1329</v>
      </c>
      <c r="C778" s="36" t="s">
        <v>146</v>
      </c>
      <c r="D778" s="41">
        <f t="shared" si="1"/>
        <v>2500</v>
      </c>
    </row>
    <row r="779" spans="1:4" s="16" customFormat="1" ht="37.5">
      <c r="A779" s="42">
        <v>714</v>
      </c>
      <c r="B779" s="199" t="s">
        <v>1330</v>
      </c>
      <c r="C779" s="36" t="s">
        <v>146</v>
      </c>
      <c r="D779" s="41">
        <f t="shared" si="1"/>
        <v>2500</v>
      </c>
    </row>
    <row r="780" spans="1:4" s="16" customFormat="1" ht="37.5">
      <c r="A780" s="42">
        <v>715</v>
      </c>
      <c r="B780" s="199" t="s">
        <v>1331</v>
      </c>
      <c r="C780" s="36" t="s">
        <v>146</v>
      </c>
      <c r="D780" s="41">
        <f t="shared" si="1"/>
        <v>2500</v>
      </c>
    </row>
    <row r="781" spans="1:4" s="16" customFormat="1" ht="33.75" customHeight="1">
      <c r="A781" s="310" t="s">
        <v>1376</v>
      </c>
      <c r="B781" s="311"/>
      <c r="C781" s="311"/>
      <c r="D781" s="316"/>
    </row>
    <row r="782" spans="1:4" s="16" customFormat="1" ht="37.5">
      <c r="A782" s="42">
        <v>716</v>
      </c>
      <c r="B782" s="199" t="s">
        <v>1333</v>
      </c>
      <c r="C782" s="36" t="s">
        <v>146</v>
      </c>
      <c r="D782" s="41">
        <f>1500*1.25</f>
        <v>1875</v>
      </c>
    </row>
    <row r="783" spans="1:4" s="16" customFormat="1" ht="75">
      <c r="A783" s="42">
        <v>717</v>
      </c>
      <c r="B783" s="199" t="s">
        <v>1345</v>
      </c>
      <c r="C783" s="36" t="s">
        <v>146</v>
      </c>
      <c r="D783" s="41">
        <f>3000*1.25</f>
        <v>3750</v>
      </c>
    </row>
    <row r="784" spans="1:4" s="16" customFormat="1" ht="37.5">
      <c r="A784" s="42">
        <v>718</v>
      </c>
      <c r="B784" s="199" t="s">
        <v>538</v>
      </c>
      <c r="C784" s="36" t="s">
        <v>146</v>
      </c>
      <c r="D784" s="197">
        <f>1000*1.25</f>
        <v>1250</v>
      </c>
    </row>
    <row r="785" spans="1:4" s="16" customFormat="1" ht="56.25">
      <c r="A785" s="42">
        <v>719</v>
      </c>
      <c r="B785" s="199" t="s">
        <v>1334</v>
      </c>
      <c r="C785" s="36" t="s">
        <v>146</v>
      </c>
      <c r="D785" s="198">
        <f>1000*1.25</f>
        <v>1250</v>
      </c>
    </row>
    <row r="786" spans="1:4" s="16" customFormat="1" ht="37.5">
      <c r="A786" s="42">
        <v>720</v>
      </c>
      <c r="B786" s="199" t="s">
        <v>539</v>
      </c>
      <c r="C786" s="36" t="s">
        <v>146</v>
      </c>
      <c r="D786" s="197">
        <f>3000*1.25</f>
        <v>3750</v>
      </c>
    </row>
    <row r="787" spans="1:4" s="16" customFormat="1" ht="60.75">
      <c r="A787" s="42">
        <v>721</v>
      </c>
      <c r="B787" s="194" t="s">
        <v>1335</v>
      </c>
      <c r="C787" s="36" t="s">
        <v>146</v>
      </c>
      <c r="D787" s="197">
        <f>3000*1.25</f>
        <v>3750</v>
      </c>
    </row>
    <row r="788" spans="1:4" s="16" customFormat="1" ht="18.75">
      <c r="A788" s="42">
        <v>722</v>
      </c>
      <c r="B788" s="199" t="s">
        <v>1336</v>
      </c>
      <c r="C788" s="36" t="s">
        <v>146</v>
      </c>
      <c r="D788" s="197">
        <f>3000*1.25</f>
        <v>3750</v>
      </c>
    </row>
    <row r="789" spans="1:4" s="16" customFormat="1" ht="18.75">
      <c r="A789" s="42">
        <v>723</v>
      </c>
      <c r="B789" s="199" t="s">
        <v>1337</v>
      </c>
      <c r="C789" s="36" t="s">
        <v>146</v>
      </c>
      <c r="D789" s="197">
        <f>800*1.25</f>
        <v>1000</v>
      </c>
    </row>
    <row r="790" spans="1:4" s="16" customFormat="1" ht="27" customHeight="1">
      <c r="A790" s="271" t="s">
        <v>705</v>
      </c>
      <c r="B790" s="272"/>
      <c r="C790" s="272"/>
      <c r="D790" s="273"/>
    </row>
    <row r="791" spans="1:4" s="16" customFormat="1" ht="60.75" customHeight="1">
      <c r="A791" s="40">
        <v>724</v>
      </c>
      <c r="B791" s="38" t="s">
        <v>706</v>
      </c>
      <c r="C791" s="9" t="s">
        <v>146</v>
      </c>
      <c r="D791" s="53">
        <v>2125.6158616352177</v>
      </c>
    </row>
    <row r="792" spans="1:4" s="16" customFormat="1" ht="42" customHeight="1">
      <c r="A792" s="40">
        <v>725</v>
      </c>
      <c r="B792" s="38" t="s">
        <v>707</v>
      </c>
      <c r="C792" s="9" t="s">
        <v>146</v>
      </c>
      <c r="D792" s="53">
        <v>4750.622374550759</v>
      </c>
    </row>
    <row r="793" spans="1:4" s="16" customFormat="1" ht="40.5" customHeight="1">
      <c r="A793" s="40">
        <v>726</v>
      </c>
      <c r="B793" s="38" t="s">
        <v>708</v>
      </c>
      <c r="C793" s="9" t="s">
        <v>146</v>
      </c>
      <c r="D793" s="53">
        <v>4999.866355117985</v>
      </c>
    </row>
    <row r="794" spans="1:4" s="16" customFormat="1" ht="27" customHeight="1">
      <c r="A794" s="40">
        <v>727</v>
      </c>
      <c r="B794" s="38" t="s">
        <v>709</v>
      </c>
      <c r="C794" s="9" t="s">
        <v>146</v>
      </c>
      <c r="D794" s="53">
        <v>4999.716769858882</v>
      </c>
    </row>
    <row r="795" spans="1:4" s="16" customFormat="1" ht="19.5" customHeight="1">
      <c r="A795" s="40">
        <v>728</v>
      </c>
      <c r="B795" s="38" t="s">
        <v>710</v>
      </c>
      <c r="C795" s="9" t="s">
        <v>146</v>
      </c>
      <c r="D795" s="53">
        <v>7499.706930573169</v>
      </c>
    </row>
    <row r="796" spans="1:4" s="16" customFormat="1" ht="29.25" customHeight="1">
      <c r="A796" s="40">
        <v>729</v>
      </c>
      <c r="B796" s="38" t="s">
        <v>283</v>
      </c>
      <c r="C796" s="9" t="s">
        <v>146</v>
      </c>
      <c r="D796" s="53">
        <v>1500.5920496207875</v>
      </c>
    </row>
    <row r="797" spans="1:4" s="16" customFormat="1" ht="25.5" customHeight="1">
      <c r="A797" s="271" t="s">
        <v>902</v>
      </c>
      <c r="B797" s="272"/>
      <c r="C797" s="272"/>
      <c r="D797" s="273"/>
    </row>
    <row r="798" spans="1:4" s="16" customFormat="1" ht="25.5" customHeight="1">
      <c r="A798" s="42">
        <v>730</v>
      </c>
      <c r="B798" s="8" t="s">
        <v>284</v>
      </c>
      <c r="C798" s="19" t="s">
        <v>146</v>
      </c>
      <c r="D798" s="53">
        <v>2175</v>
      </c>
    </row>
    <row r="799" spans="1:4" s="16" customFormat="1" ht="26.25" customHeight="1">
      <c r="A799" s="42">
        <v>731</v>
      </c>
      <c r="B799" s="8" t="s">
        <v>285</v>
      </c>
      <c r="C799" s="19" t="s">
        <v>146</v>
      </c>
      <c r="D799" s="53">
        <v>32675</v>
      </c>
    </row>
    <row r="800" spans="1:4" s="16" customFormat="1" ht="36.75" customHeight="1">
      <c r="A800" s="42">
        <v>732</v>
      </c>
      <c r="B800" s="8" t="s">
        <v>286</v>
      </c>
      <c r="C800" s="19" t="s">
        <v>146</v>
      </c>
      <c r="D800" s="53">
        <v>36875</v>
      </c>
    </row>
    <row r="801" spans="1:4" s="5" customFormat="1" ht="31.5" customHeight="1">
      <c r="A801" s="42">
        <v>733</v>
      </c>
      <c r="B801" s="8" t="s">
        <v>287</v>
      </c>
      <c r="C801" s="19" t="s">
        <v>146</v>
      </c>
      <c r="D801" s="53">
        <v>45600</v>
      </c>
    </row>
    <row r="802" spans="1:4" s="5" customFormat="1" ht="21.75" customHeight="1">
      <c r="A802" s="42">
        <v>734</v>
      </c>
      <c r="B802" s="8" t="s">
        <v>288</v>
      </c>
      <c r="C802" s="19" t="s">
        <v>146</v>
      </c>
      <c r="D802" s="53">
        <v>60225</v>
      </c>
    </row>
    <row r="803" spans="1:4" s="51" customFormat="1" ht="21.75" customHeight="1">
      <c r="A803" s="42">
        <v>735</v>
      </c>
      <c r="B803" s="8" t="s">
        <v>289</v>
      </c>
      <c r="C803" s="19" t="s">
        <v>20</v>
      </c>
      <c r="D803" s="53">
        <v>15000</v>
      </c>
    </row>
    <row r="804" spans="1:4" s="51" customFormat="1" ht="23.25" customHeight="1">
      <c r="A804" s="42">
        <v>736</v>
      </c>
      <c r="B804" s="8" t="s">
        <v>542</v>
      </c>
      <c r="C804" s="19" t="s">
        <v>20</v>
      </c>
      <c r="D804" s="53">
        <v>18750</v>
      </c>
    </row>
    <row r="805" spans="1:4" s="51" customFormat="1" ht="28.5" customHeight="1">
      <c r="A805" s="42">
        <v>737</v>
      </c>
      <c r="B805" s="8" t="s">
        <v>290</v>
      </c>
      <c r="C805" s="19" t="s">
        <v>20</v>
      </c>
      <c r="D805" s="53">
        <v>4750</v>
      </c>
    </row>
    <row r="806" spans="1:4" s="16" customFormat="1" ht="23.25" customHeight="1">
      <c r="A806" s="42">
        <v>738</v>
      </c>
      <c r="B806" s="8" t="s">
        <v>543</v>
      </c>
      <c r="C806" s="19" t="s">
        <v>20</v>
      </c>
      <c r="D806" s="53">
        <v>15000</v>
      </c>
    </row>
    <row r="807" spans="1:4" s="16" customFormat="1" ht="23.25" customHeight="1">
      <c r="A807" s="42">
        <v>739</v>
      </c>
      <c r="B807" s="8" t="s">
        <v>485</v>
      </c>
      <c r="C807" s="19" t="s">
        <v>146</v>
      </c>
      <c r="D807" s="53">
        <v>7500</v>
      </c>
    </row>
    <row r="808" spans="1:4" s="16" customFormat="1" ht="37.5" customHeight="1">
      <c r="A808" s="42">
        <v>740</v>
      </c>
      <c r="B808" s="8" t="s">
        <v>486</v>
      </c>
      <c r="C808" s="19" t="s">
        <v>146</v>
      </c>
      <c r="D808" s="53">
        <v>87937.5</v>
      </c>
    </row>
    <row r="809" spans="1:4" s="16" customFormat="1" ht="33" customHeight="1">
      <c r="A809" s="42">
        <v>741</v>
      </c>
      <c r="B809" s="8" t="s">
        <v>291</v>
      </c>
      <c r="C809" s="19" t="s">
        <v>146</v>
      </c>
      <c r="D809" s="53">
        <v>58500</v>
      </c>
    </row>
    <row r="810" spans="1:4" s="16" customFormat="1" ht="34.5" customHeight="1">
      <c r="A810" s="42">
        <v>742</v>
      </c>
      <c r="B810" s="8" t="s">
        <v>292</v>
      </c>
      <c r="C810" s="19" t="s">
        <v>146</v>
      </c>
      <c r="D810" s="53">
        <v>8937.5</v>
      </c>
    </row>
    <row r="811" spans="1:4" s="16" customFormat="1" ht="36" customHeight="1">
      <c r="A811" s="42">
        <v>743</v>
      </c>
      <c r="B811" s="8" t="s">
        <v>293</v>
      </c>
      <c r="C811" s="19" t="s">
        <v>146</v>
      </c>
      <c r="D811" s="53">
        <v>8900</v>
      </c>
    </row>
    <row r="812" spans="1:4" s="16" customFormat="1" ht="33" customHeight="1">
      <c r="A812" s="42">
        <v>744</v>
      </c>
      <c r="B812" s="8" t="s">
        <v>487</v>
      </c>
      <c r="C812" s="19" t="s">
        <v>146</v>
      </c>
      <c r="D812" s="53">
        <v>1875</v>
      </c>
    </row>
    <row r="813" spans="1:4" s="16" customFormat="1" ht="42.75" customHeight="1">
      <c r="A813" s="42">
        <v>745</v>
      </c>
      <c r="B813" s="8" t="s">
        <v>294</v>
      </c>
      <c r="C813" s="19" t="s">
        <v>146</v>
      </c>
      <c r="D813" s="53">
        <v>2287.5</v>
      </c>
    </row>
    <row r="814" spans="1:4" s="16" customFormat="1" ht="23.25" customHeight="1">
      <c r="A814" s="42">
        <v>746</v>
      </c>
      <c r="B814" s="8" t="s">
        <v>488</v>
      </c>
      <c r="C814" s="19" t="s">
        <v>146</v>
      </c>
      <c r="D814" s="53">
        <v>1750</v>
      </c>
    </row>
    <row r="815" spans="1:4" s="16" customFormat="1" ht="23.25" customHeight="1">
      <c r="A815" s="42">
        <v>747</v>
      </c>
      <c r="B815" s="8" t="s">
        <v>295</v>
      </c>
      <c r="C815" s="19" t="s">
        <v>146</v>
      </c>
      <c r="D815" s="53">
        <v>5750</v>
      </c>
    </row>
    <row r="816" spans="1:4" s="16" customFormat="1" ht="23.25" customHeight="1">
      <c r="A816" s="42">
        <v>748</v>
      </c>
      <c r="B816" s="8" t="s">
        <v>296</v>
      </c>
      <c r="C816" s="19" t="s">
        <v>146</v>
      </c>
      <c r="D816" s="53">
        <v>5712.5</v>
      </c>
    </row>
    <row r="817" spans="1:4" s="16" customFormat="1" ht="36.75" customHeight="1">
      <c r="A817" s="42">
        <v>749</v>
      </c>
      <c r="B817" s="8" t="s">
        <v>297</v>
      </c>
      <c r="C817" s="19" t="s">
        <v>146</v>
      </c>
      <c r="D817" s="53">
        <v>6375</v>
      </c>
    </row>
    <row r="818" spans="1:4" s="16" customFormat="1" ht="23.25" customHeight="1">
      <c r="A818" s="42">
        <v>750</v>
      </c>
      <c r="B818" s="8" t="s">
        <v>298</v>
      </c>
      <c r="C818" s="19" t="s">
        <v>146</v>
      </c>
      <c r="D818" s="53">
        <v>3837.5</v>
      </c>
    </row>
    <row r="819" spans="1:4" s="16" customFormat="1" ht="23.25" customHeight="1">
      <c r="A819" s="42">
        <v>751</v>
      </c>
      <c r="B819" s="8" t="s">
        <v>489</v>
      </c>
      <c r="C819" s="19" t="s">
        <v>146</v>
      </c>
      <c r="D819" s="53">
        <v>9375</v>
      </c>
    </row>
    <row r="820" spans="1:4" s="16" customFormat="1" ht="36" customHeight="1">
      <c r="A820" s="42">
        <v>752</v>
      </c>
      <c r="B820" s="8" t="s">
        <v>299</v>
      </c>
      <c r="C820" s="19" t="s">
        <v>146</v>
      </c>
      <c r="D820" s="53">
        <v>4075</v>
      </c>
    </row>
    <row r="821" spans="1:4" s="16" customFormat="1" ht="38.25" customHeight="1">
      <c r="A821" s="42">
        <v>753</v>
      </c>
      <c r="B821" s="8" t="s">
        <v>300</v>
      </c>
      <c r="C821" s="19" t="s">
        <v>146</v>
      </c>
      <c r="D821" s="53">
        <v>4300</v>
      </c>
    </row>
    <row r="822" spans="1:4" s="16" customFormat="1" ht="40.5" customHeight="1">
      <c r="A822" s="42">
        <v>754</v>
      </c>
      <c r="B822" s="8" t="s">
        <v>301</v>
      </c>
      <c r="C822" s="19" t="s">
        <v>146</v>
      </c>
      <c r="D822" s="53">
        <v>7362.5</v>
      </c>
    </row>
    <row r="823" spans="1:4" s="16" customFormat="1" ht="41.25" customHeight="1">
      <c r="A823" s="42">
        <v>755</v>
      </c>
      <c r="B823" s="8" t="s">
        <v>302</v>
      </c>
      <c r="C823" s="19" t="s">
        <v>146</v>
      </c>
      <c r="D823" s="53">
        <v>8750</v>
      </c>
    </row>
    <row r="824" spans="1:4" s="16" customFormat="1" ht="36.75" customHeight="1">
      <c r="A824" s="42">
        <v>756</v>
      </c>
      <c r="B824" s="8" t="s">
        <v>303</v>
      </c>
      <c r="C824" s="19" t="s">
        <v>146</v>
      </c>
      <c r="D824" s="53">
        <v>3550</v>
      </c>
    </row>
    <row r="825" spans="1:4" s="16" customFormat="1" ht="35.25" customHeight="1">
      <c r="A825" s="42">
        <v>757</v>
      </c>
      <c r="B825" s="8" t="s">
        <v>304</v>
      </c>
      <c r="C825" s="19" t="s">
        <v>20</v>
      </c>
      <c r="D825" s="53">
        <v>12500</v>
      </c>
    </row>
    <row r="826" spans="1:4" s="16" customFormat="1" ht="38.25" customHeight="1">
      <c r="A826" s="42">
        <v>758</v>
      </c>
      <c r="B826" s="8" t="s">
        <v>492</v>
      </c>
      <c r="C826" s="19" t="s">
        <v>146</v>
      </c>
      <c r="D826" s="53">
        <v>46750</v>
      </c>
    </row>
    <row r="827" spans="1:4" s="16" customFormat="1" ht="23.25" customHeight="1">
      <c r="A827" s="42">
        <v>759</v>
      </c>
      <c r="B827" s="8" t="s">
        <v>545</v>
      </c>
      <c r="C827" s="19" t="s">
        <v>20</v>
      </c>
      <c r="D827" s="53">
        <v>6250</v>
      </c>
    </row>
    <row r="828" spans="1:4" s="16" customFormat="1" ht="23.25" customHeight="1">
      <c r="A828" s="42">
        <v>760</v>
      </c>
      <c r="B828" s="8" t="s">
        <v>547</v>
      </c>
      <c r="C828" s="19" t="s">
        <v>20</v>
      </c>
      <c r="D828" s="53">
        <v>3125</v>
      </c>
    </row>
    <row r="829" spans="1:4" s="16" customFormat="1" ht="37.5" customHeight="1">
      <c r="A829" s="42">
        <v>761</v>
      </c>
      <c r="B829" s="8" t="s">
        <v>305</v>
      </c>
      <c r="C829" s="19" t="s">
        <v>20</v>
      </c>
      <c r="D829" s="53">
        <v>4375</v>
      </c>
    </row>
    <row r="830" spans="1:4" s="16" customFormat="1" ht="23.25" customHeight="1">
      <c r="A830" s="42">
        <v>762</v>
      </c>
      <c r="B830" s="8" t="s">
        <v>544</v>
      </c>
      <c r="C830" s="19" t="s">
        <v>20</v>
      </c>
      <c r="D830" s="53">
        <v>6875</v>
      </c>
    </row>
    <row r="831" spans="1:4" s="16" customFormat="1" ht="38.25" customHeight="1">
      <c r="A831" s="42">
        <v>763</v>
      </c>
      <c r="B831" s="8" t="s">
        <v>306</v>
      </c>
      <c r="C831" s="19" t="s">
        <v>20</v>
      </c>
      <c r="D831" s="53">
        <v>4375</v>
      </c>
    </row>
    <row r="832" spans="1:4" s="16" customFormat="1" ht="33.75" customHeight="1">
      <c r="A832" s="42">
        <v>764</v>
      </c>
      <c r="B832" s="8" t="s">
        <v>490</v>
      </c>
      <c r="C832" s="19" t="s">
        <v>20</v>
      </c>
      <c r="D832" s="53">
        <v>7125</v>
      </c>
    </row>
    <row r="833" spans="1:4" s="16" customFormat="1" ht="33.75" customHeight="1">
      <c r="A833" s="42">
        <v>765</v>
      </c>
      <c r="B833" s="8" t="s">
        <v>307</v>
      </c>
      <c r="C833" s="19" t="s">
        <v>20</v>
      </c>
      <c r="D833" s="53">
        <v>437.5</v>
      </c>
    </row>
    <row r="834" spans="1:4" s="16" customFormat="1" ht="33.75" customHeight="1">
      <c r="A834" s="42">
        <v>766</v>
      </c>
      <c r="B834" s="8" t="s">
        <v>308</v>
      </c>
      <c r="C834" s="19" t="s">
        <v>146</v>
      </c>
      <c r="D834" s="53">
        <v>6250</v>
      </c>
    </row>
    <row r="835" spans="1:4" s="16" customFormat="1" ht="37.5">
      <c r="A835" s="42">
        <v>767</v>
      </c>
      <c r="B835" s="8" t="s">
        <v>309</v>
      </c>
      <c r="C835" s="19" t="s">
        <v>146</v>
      </c>
      <c r="D835" s="53">
        <v>5750</v>
      </c>
    </row>
    <row r="836" spans="1:4" s="16" customFormat="1" ht="33.75" customHeight="1">
      <c r="A836" s="42">
        <v>768</v>
      </c>
      <c r="B836" s="8" t="s">
        <v>310</v>
      </c>
      <c r="C836" s="19" t="s">
        <v>146</v>
      </c>
      <c r="D836" s="53">
        <v>7075</v>
      </c>
    </row>
    <row r="837" spans="1:4" s="16" customFormat="1" ht="45" customHeight="1">
      <c r="A837" s="42">
        <v>769</v>
      </c>
      <c r="B837" s="8" t="s">
        <v>311</v>
      </c>
      <c r="C837" s="19" t="s">
        <v>146</v>
      </c>
      <c r="D837" s="53">
        <v>7075</v>
      </c>
    </row>
    <row r="838" spans="1:4" s="16" customFormat="1" ht="38.25" customHeight="1">
      <c r="A838" s="42">
        <v>770</v>
      </c>
      <c r="B838" s="8" t="s">
        <v>312</v>
      </c>
      <c r="C838" s="19" t="s">
        <v>146</v>
      </c>
      <c r="D838" s="53">
        <v>7075</v>
      </c>
    </row>
    <row r="839" spans="1:4" s="16" customFormat="1" ht="42" customHeight="1">
      <c r="A839" s="42">
        <v>771</v>
      </c>
      <c r="B839" s="8" t="s">
        <v>491</v>
      </c>
      <c r="C839" s="19" t="s">
        <v>146</v>
      </c>
      <c r="D839" s="53">
        <v>5712.5</v>
      </c>
    </row>
    <row r="840" spans="1:4" s="16" customFormat="1" ht="27" customHeight="1">
      <c r="A840" s="42">
        <v>772</v>
      </c>
      <c r="B840" s="8" t="s">
        <v>313</v>
      </c>
      <c r="C840" s="19" t="s">
        <v>146</v>
      </c>
      <c r="D840" s="53">
        <v>5000</v>
      </c>
    </row>
    <row r="841" spans="1:4" s="16" customFormat="1" ht="26.25" customHeight="1">
      <c r="A841" s="42">
        <v>773</v>
      </c>
      <c r="B841" s="8" t="s">
        <v>483</v>
      </c>
      <c r="C841" s="19" t="s">
        <v>146</v>
      </c>
      <c r="D841" s="53">
        <v>76312.5</v>
      </c>
    </row>
    <row r="842" spans="1:4" s="16" customFormat="1" ht="37.5" customHeight="1">
      <c r="A842" s="42">
        <v>774</v>
      </c>
      <c r="B842" s="8" t="s">
        <v>493</v>
      </c>
      <c r="C842" s="19" t="s">
        <v>146</v>
      </c>
      <c r="D842" s="53">
        <v>22062.5</v>
      </c>
    </row>
    <row r="843" spans="1:4" s="13" customFormat="1" ht="38.25" customHeight="1">
      <c r="A843" s="42">
        <v>775</v>
      </c>
      <c r="B843" s="8" t="s">
        <v>527</v>
      </c>
      <c r="C843" s="19" t="s">
        <v>146</v>
      </c>
      <c r="D843" s="53">
        <v>16237.5</v>
      </c>
    </row>
    <row r="844" spans="1:4" s="16" customFormat="1" ht="23.25" customHeight="1">
      <c r="A844" s="277" t="s">
        <v>1095</v>
      </c>
      <c r="B844" s="278"/>
      <c r="C844" s="278"/>
      <c r="D844" s="279"/>
    </row>
    <row r="845" spans="1:4" s="31" customFormat="1" ht="23.25" customHeight="1">
      <c r="A845" s="40">
        <v>776</v>
      </c>
      <c r="B845" s="38" t="s">
        <v>1096</v>
      </c>
      <c r="C845" s="11" t="s">
        <v>20</v>
      </c>
      <c r="D845" s="53">
        <v>6250</v>
      </c>
    </row>
    <row r="846" spans="1:4" s="31" customFormat="1" ht="39.75" customHeight="1">
      <c r="A846" s="40">
        <v>777</v>
      </c>
      <c r="B846" s="38" t="s">
        <v>1097</v>
      </c>
      <c r="C846" s="11" t="s">
        <v>20</v>
      </c>
      <c r="D846" s="53">
        <v>2750</v>
      </c>
    </row>
    <row r="847" spans="1:4" s="31" customFormat="1" ht="30.75" customHeight="1">
      <c r="A847" s="40">
        <v>778</v>
      </c>
      <c r="B847" s="38" t="s">
        <v>1098</v>
      </c>
      <c r="C847" s="11" t="s">
        <v>20</v>
      </c>
      <c r="D847" s="53">
        <v>2750</v>
      </c>
    </row>
    <row r="848" spans="1:4" s="31" customFormat="1" ht="23.25" customHeight="1">
      <c r="A848" s="40">
        <v>779</v>
      </c>
      <c r="B848" s="38" t="s">
        <v>1099</v>
      </c>
      <c r="C848" s="11" t="s">
        <v>20</v>
      </c>
      <c r="D848" s="53">
        <v>3125</v>
      </c>
    </row>
    <row r="849" spans="1:4" s="31" customFormat="1" ht="35.25" customHeight="1">
      <c r="A849" s="40">
        <v>780</v>
      </c>
      <c r="B849" s="38" t="s">
        <v>1100</v>
      </c>
      <c r="C849" s="11" t="s">
        <v>20</v>
      </c>
      <c r="D849" s="53">
        <v>2625</v>
      </c>
    </row>
    <row r="850" spans="1:4" s="31" customFormat="1" ht="23.25" customHeight="1">
      <c r="A850" s="40">
        <v>781</v>
      </c>
      <c r="B850" s="38" t="s">
        <v>1101</v>
      </c>
      <c r="C850" s="11" t="s">
        <v>20</v>
      </c>
      <c r="D850" s="53">
        <v>4000</v>
      </c>
    </row>
    <row r="851" spans="1:4" s="31" customFormat="1" ht="23.25" customHeight="1">
      <c r="A851" s="40">
        <v>782</v>
      </c>
      <c r="B851" s="38" t="s">
        <v>1102</v>
      </c>
      <c r="C851" s="11" t="s">
        <v>20</v>
      </c>
      <c r="D851" s="53">
        <v>8125</v>
      </c>
    </row>
    <row r="852" spans="1:4" s="31" customFormat="1" ht="23.25" customHeight="1">
      <c r="A852" s="40">
        <v>783</v>
      </c>
      <c r="B852" s="38" t="s">
        <v>1103</v>
      </c>
      <c r="C852" s="11" t="s">
        <v>20</v>
      </c>
      <c r="D852" s="53">
        <v>3750</v>
      </c>
    </row>
    <row r="853" spans="1:4" s="31" customFormat="1" ht="23.25" customHeight="1">
      <c r="A853" s="40">
        <v>784</v>
      </c>
      <c r="B853" s="38" t="s">
        <v>1104</v>
      </c>
      <c r="C853" s="11" t="s">
        <v>20</v>
      </c>
      <c r="D853" s="53">
        <v>3750</v>
      </c>
    </row>
    <row r="854" spans="1:4" s="31" customFormat="1" ht="27" customHeight="1">
      <c r="A854" s="40">
        <v>785</v>
      </c>
      <c r="B854" s="38" t="s">
        <v>1105</v>
      </c>
      <c r="C854" s="11" t="s">
        <v>20</v>
      </c>
      <c r="D854" s="53">
        <v>4375</v>
      </c>
    </row>
    <row r="855" spans="1:4" s="5" customFormat="1" ht="26.25" customHeight="1">
      <c r="A855" s="40">
        <v>786</v>
      </c>
      <c r="B855" s="38" t="s">
        <v>1106</v>
      </c>
      <c r="C855" s="11" t="s">
        <v>20</v>
      </c>
      <c r="D855" s="53">
        <v>3750</v>
      </c>
    </row>
    <row r="856" spans="1:4" s="5" customFormat="1" ht="21.75" customHeight="1">
      <c r="A856" s="40">
        <v>787</v>
      </c>
      <c r="B856" s="38" t="s">
        <v>1107</v>
      </c>
      <c r="C856" s="11" t="s">
        <v>20</v>
      </c>
      <c r="D856" s="53">
        <v>5000</v>
      </c>
    </row>
    <row r="857" spans="1:5" s="21" customFormat="1" ht="27" customHeight="1">
      <c r="A857" s="40">
        <v>788</v>
      </c>
      <c r="B857" s="38" t="s">
        <v>1108</v>
      </c>
      <c r="C857" s="11" t="s">
        <v>20</v>
      </c>
      <c r="D857" s="53">
        <v>4375</v>
      </c>
      <c r="E857" s="59"/>
    </row>
    <row r="858" spans="1:5" s="21" customFormat="1" ht="27" customHeight="1">
      <c r="A858" s="40">
        <v>789</v>
      </c>
      <c r="B858" s="38" t="s">
        <v>1109</v>
      </c>
      <c r="C858" s="11" t="s">
        <v>20</v>
      </c>
      <c r="D858" s="53">
        <v>4375</v>
      </c>
      <c r="E858" s="59"/>
    </row>
    <row r="859" spans="1:5" s="21" customFormat="1" ht="27" customHeight="1">
      <c r="A859" s="40">
        <v>790</v>
      </c>
      <c r="B859" s="38" t="s">
        <v>1110</v>
      </c>
      <c r="C859" s="11" t="s">
        <v>20</v>
      </c>
      <c r="D859" s="53">
        <v>5000</v>
      </c>
      <c r="E859" s="59"/>
    </row>
    <row r="860" spans="1:5" s="21" customFormat="1" ht="27" customHeight="1">
      <c r="A860" s="40">
        <v>791</v>
      </c>
      <c r="B860" s="38" t="s">
        <v>1111</v>
      </c>
      <c r="C860" s="11" t="s">
        <v>20</v>
      </c>
      <c r="D860" s="53">
        <v>3750</v>
      </c>
      <c r="E860" s="59"/>
    </row>
    <row r="861" spans="1:5" s="21" customFormat="1" ht="27" customHeight="1">
      <c r="A861" s="271" t="s">
        <v>896</v>
      </c>
      <c r="B861" s="272"/>
      <c r="C861" s="272"/>
      <c r="D861" s="273"/>
      <c r="E861" s="59"/>
    </row>
    <row r="862" spans="1:5" s="21" customFormat="1" ht="24.75" customHeight="1">
      <c r="A862" s="42">
        <v>792</v>
      </c>
      <c r="B862" s="43" t="s">
        <v>540</v>
      </c>
      <c r="C862" s="19" t="s">
        <v>20</v>
      </c>
      <c r="D862" s="53">
        <v>1875</v>
      </c>
      <c r="E862" s="59"/>
    </row>
    <row r="863" spans="1:5" s="21" customFormat="1" ht="27" customHeight="1">
      <c r="A863" s="42">
        <v>793</v>
      </c>
      <c r="B863" s="15" t="s">
        <v>314</v>
      </c>
      <c r="C863" s="19" t="s">
        <v>20</v>
      </c>
      <c r="D863" s="53">
        <v>1137.5</v>
      </c>
      <c r="E863" s="59"/>
    </row>
    <row r="864" spans="1:5" s="21" customFormat="1" ht="27" customHeight="1">
      <c r="A864" s="42">
        <v>794</v>
      </c>
      <c r="B864" s="8" t="s">
        <v>315</v>
      </c>
      <c r="C864" s="19" t="s">
        <v>20</v>
      </c>
      <c r="D864" s="53">
        <v>5950</v>
      </c>
      <c r="E864" s="59"/>
    </row>
    <row r="865" spans="1:5" s="21" customFormat="1" ht="21.75" customHeight="1">
      <c r="A865" s="271" t="s">
        <v>903</v>
      </c>
      <c r="B865" s="272"/>
      <c r="C865" s="272"/>
      <c r="D865" s="273"/>
      <c r="E865" s="59"/>
    </row>
    <row r="866" spans="1:5" s="21" customFormat="1" ht="28.5" customHeight="1">
      <c r="A866" s="42">
        <v>795</v>
      </c>
      <c r="B866" s="38" t="s">
        <v>711</v>
      </c>
      <c r="C866" s="19" t="s">
        <v>35</v>
      </c>
      <c r="D866" s="53">
        <v>25000</v>
      </c>
      <c r="E866" s="59"/>
    </row>
    <row r="867" spans="1:5" s="21" customFormat="1" ht="23.25" customHeight="1">
      <c r="A867" s="42">
        <v>796</v>
      </c>
      <c r="B867" s="38" t="s">
        <v>109</v>
      </c>
      <c r="C867" s="19" t="s">
        <v>35</v>
      </c>
      <c r="D867" s="53">
        <v>9375</v>
      </c>
      <c r="E867" s="59"/>
    </row>
    <row r="868" spans="1:5" s="21" customFormat="1" ht="28.5" customHeight="1">
      <c r="A868" s="42">
        <v>797</v>
      </c>
      <c r="B868" s="38" t="s">
        <v>316</v>
      </c>
      <c r="C868" s="19" t="s">
        <v>35</v>
      </c>
      <c r="D868" s="53">
        <v>71250</v>
      </c>
      <c r="E868" s="59"/>
    </row>
    <row r="869" spans="1:5" s="21" customFormat="1" ht="27" customHeight="1">
      <c r="A869" s="42">
        <v>798</v>
      </c>
      <c r="B869" s="38" t="s">
        <v>712</v>
      </c>
      <c r="C869" s="19" t="s">
        <v>35</v>
      </c>
      <c r="D869" s="53">
        <v>68125</v>
      </c>
      <c r="E869" s="59"/>
    </row>
    <row r="870" spans="1:5" s="21" customFormat="1" ht="27" customHeight="1">
      <c r="A870" s="42">
        <v>799</v>
      </c>
      <c r="B870" s="38" t="s">
        <v>317</v>
      </c>
      <c r="C870" s="19" t="s">
        <v>35</v>
      </c>
      <c r="D870" s="53">
        <v>62500</v>
      </c>
      <c r="E870" s="59"/>
    </row>
    <row r="871" spans="1:5" s="21" customFormat="1" ht="27" customHeight="1">
      <c r="A871" s="42">
        <v>800</v>
      </c>
      <c r="B871" s="38" t="s">
        <v>713</v>
      </c>
      <c r="C871" s="19" t="s">
        <v>35</v>
      </c>
      <c r="D871" s="53">
        <v>27500</v>
      </c>
      <c r="E871" s="59"/>
    </row>
    <row r="872" spans="1:5" s="21" customFormat="1" ht="27" customHeight="1">
      <c r="A872" s="42">
        <v>801</v>
      </c>
      <c r="B872" s="38" t="s">
        <v>714</v>
      </c>
      <c r="C872" s="19" t="s">
        <v>35</v>
      </c>
      <c r="D872" s="53">
        <v>12499.612346249296</v>
      </c>
      <c r="E872" s="59"/>
    </row>
    <row r="873" spans="1:5" s="21" customFormat="1" ht="35.25" customHeight="1">
      <c r="A873" s="42">
        <v>802</v>
      </c>
      <c r="B873" s="38" t="s">
        <v>715</v>
      </c>
      <c r="C873" s="19" t="s">
        <v>35</v>
      </c>
      <c r="D873" s="53">
        <v>55000</v>
      </c>
      <c r="E873" s="59"/>
    </row>
    <row r="874" spans="1:5" s="21" customFormat="1" ht="27" customHeight="1">
      <c r="A874" s="42">
        <v>803</v>
      </c>
      <c r="B874" s="38" t="s">
        <v>318</v>
      </c>
      <c r="C874" s="19" t="s">
        <v>35</v>
      </c>
      <c r="D874" s="53">
        <v>46249.78498291766</v>
      </c>
      <c r="E874" s="59"/>
    </row>
    <row r="875" spans="1:5" s="21" customFormat="1" ht="27" customHeight="1">
      <c r="A875" s="42">
        <v>804</v>
      </c>
      <c r="B875" s="38" t="s">
        <v>319</v>
      </c>
      <c r="C875" s="19" t="s">
        <v>35</v>
      </c>
      <c r="D875" s="53">
        <v>19999.844753477013</v>
      </c>
      <c r="E875" s="59"/>
    </row>
    <row r="876" spans="1:5" s="21" customFormat="1" ht="27" customHeight="1">
      <c r="A876" s="42">
        <v>805</v>
      </c>
      <c r="B876" s="38" t="s">
        <v>320</v>
      </c>
      <c r="C876" s="19" t="s">
        <v>35</v>
      </c>
      <c r="D876" s="53">
        <v>20000</v>
      </c>
      <c r="E876" s="59"/>
    </row>
    <row r="877" spans="1:5" s="21" customFormat="1" ht="31.5" customHeight="1">
      <c r="A877" s="42">
        <v>806</v>
      </c>
      <c r="B877" s="38" t="s">
        <v>716</v>
      </c>
      <c r="C877" s="19" t="s">
        <v>35</v>
      </c>
      <c r="D877" s="53">
        <v>53749.616763701095</v>
      </c>
      <c r="E877" s="59"/>
    </row>
    <row r="878" spans="1:5" s="21" customFormat="1" ht="28.5" customHeight="1">
      <c r="A878" s="42">
        <v>807</v>
      </c>
      <c r="B878" s="38" t="s">
        <v>717</v>
      </c>
      <c r="C878" s="19" t="s">
        <v>35</v>
      </c>
      <c r="D878" s="53">
        <v>176249.78720313287</v>
      </c>
      <c r="E878" s="59"/>
    </row>
    <row r="879" spans="1:5" s="21" customFormat="1" ht="30.75" customHeight="1">
      <c r="A879" s="42">
        <v>808</v>
      </c>
      <c r="B879" s="38" t="s">
        <v>718</v>
      </c>
      <c r="C879" s="19" t="s">
        <v>35</v>
      </c>
      <c r="D879" s="53">
        <v>99999.60642335884</v>
      </c>
      <c r="E879" s="59"/>
    </row>
    <row r="880" spans="1:5" s="21" customFormat="1" ht="35.25" customHeight="1">
      <c r="A880" s="42">
        <v>809</v>
      </c>
      <c r="B880" s="38" t="s">
        <v>321</v>
      </c>
      <c r="C880" s="19" t="s">
        <v>35</v>
      </c>
      <c r="D880" s="53">
        <v>118749.60460391844</v>
      </c>
      <c r="E880" s="59"/>
    </row>
    <row r="881" spans="1:5" s="21" customFormat="1" ht="27" customHeight="1">
      <c r="A881" s="42">
        <v>810</v>
      </c>
      <c r="B881" s="38" t="s">
        <v>322</v>
      </c>
      <c r="C881" s="19" t="s">
        <v>35</v>
      </c>
      <c r="D881" s="53">
        <v>197500.08374976768</v>
      </c>
      <c r="E881" s="59"/>
    </row>
    <row r="882" spans="1:5" s="21" customFormat="1" ht="31.5" customHeight="1">
      <c r="A882" s="42">
        <v>811</v>
      </c>
      <c r="B882" s="38" t="s">
        <v>323</v>
      </c>
      <c r="C882" s="19" t="s">
        <v>35</v>
      </c>
      <c r="D882" s="53">
        <v>38749.535132188495</v>
      </c>
      <c r="E882" s="59"/>
    </row>
    <row r="883" spans="1:5" s="21" customFormat="1" ht="34.5" customHeight="1">
      <c r="A883" s="42">
        <v>812</v>
      </c>
      <c r="B883" s="38" t="s">
        <v>719</v>
      </c>
      <c r="C883" s="19" t="s">
        <v>35</v>
      </c>
      <c r="D883" s="53">
        <v>137500.45410391846</v>
      </c>
      <c r="E883" s="59"/>
    </row>
    <row r="884" spans="1:5" s="21" customFormat="1" ht="33" customHeight="1">
      <c r="A884" s="42">
        <v>813</v>
      </c>
      <c r="B884" s="38" t="s">
        <v>720</v>
      </c>
      <c r="C884" s="19" t="s">
        <v>35</v>
      </c>
      <c r="D884" s="53">
        <v>143750</v>
      </c>
      <c r="E884" s="59"/>
    </row>
    <row r="885" spans="1:5" s="21" customFormat="1" ht="30.75" customHeight="1">
      <c r="A885" s="42">
        <v>814</v>
      </c>
      <c r="B885" s="38" t="s">
        <v>721</v>
      </c>
      <c r="C885" s="19" t="s">
        <v>35</v>
      </c>
      <c r="D885" s="53">
        <v>183750</v>
      </c>
      <c r="E885" s="59"/>
    </row>
    <row r="886" spans="1:5" s="21" customFormat="1" ht="25.5" customHeight="1">
      <c r="A886" s="42">
        <v>815</v>
      </c>
      <c r="B886" s="38" t="s">
        <v>722</v>
      </c>
      <c r="C886" s="19" t="s">
        <v>35</v>
      </c>
      <c r="D886" s="53">
        <v>275000.23460293736</v>
      </c>
      <c r="E886" s="59"/>
    </row>
    <row r="887" spans="1:5" s="21" customFormat="1" ht="24" customHeight="1">
      <c r="A887" s="42">
        <v>816</v>
      </c>
      <c r="B887" s="38" t="s">
        <v>723</v>
      </c>
      <c r="C887" s="19" t="s">
        <v>35</v>
      </c>
      <c r="D887" s="53">
        <v>187500.30617696117</v>
      </c>
      <c r="E887" s="59"/>
    </row>
    <row r="888" spans="1:5" s="21" customFormat="1" ht="25.5" customHeight="1">
      <c r="A888" s="42">
        <v>817</v>
      </c>
      <c r="B888" s="38" t="s">
        <v>724</v>
      </c>
      <c r="C888" s="19" t="s">
        <v>35</v>
      </c>
      <c r="D888" s="53">
        <v>176249.95568034676</v>
      </c>
      <c r="E888" s="59"/>
    </row>
    <row r="889" spans="1:5" s="21" customFormat="1" ht="32.25" customHeight="1">
      <c r="A889" s="42">
        <v>818</v>
      </c>
      <c r="B889" s="38" t="s">
        <v>725</v>
      </c>
      <c r="C889" s="19" t="s">
        <v>35</v>
      </c>
      <c r="D889" s="53">
        <v>18124.59444499162</v>
      </c>
      <c r="E889" s="59"/>
    </row>
    <row r="890" spans="1:5" s="21" customFormat="1" ht="39" customHeight="1">
      <c r="A890" s="42">
        <v>819</v>
      </c>
      <c r="B890" s="38" t="s">
        <v>726</v>
      </c>
      <c r="C890" s="19" t="s">
        <v>35</v>
      </c>
      <c r="D890" s="53">
        <v>34999.858438045805</v>
      </c>
      <c r="E890" s="59"/>
    </row>
    <row r="891" spans="1:5" s="21" customFormat="1" ht="26.25" customHeight="1">
      <c r="A891" s="42">
        <v>820</v>
      </c>
      <c r="B891" s="38" t="s">
        <v>727</v>
      </c>
      <c r="C891" s="19" t="s">
        <v>35</v>
      </c>
      <c r="D891" s="53">
        <v>11250.372432082577</v>
      </c>
      <c r="E891" s="59"/>
    </row>
    <row r="892" spans="1:5" s="21" customFormat="1" ht="42" customHeight="1">
      <c r="A892" s="42">
        <v>821</v>
      </c>
      <c r="B892" s="38" t="s">
        <v>728</v>
      </c>
      <c r="C892" s="19" t="s">
        <v>35</v>
      </c>
      <c r="D892" s="53">
        <v>37500</v>
      </c>
      <c r="E892" s="59"/>
    </row>
    <row r="893" spans="1:5" s="21" customFormat="1" ht="24.75" customHeight="1">
      <c r="A893" s="42">
        <v>822</v>
      </c>
      <c r="B893" s="38" t="s">
        <v>729</v>
      </c>
      <c r="C893" s="19" t="s">
        <v>35</v>
      </c>
      <c r="D893" s="53">
        <v>108749.58046670424</v>
      </c>
      <c r="E893" s="59"/>
    </row>
    <row r="894" spans="1:5" s="21" customFormat="1" ht="24.75" customHeight="1">
      <c r="A894" s="42">
        <v>823</v>
      </c>
      <c r="B894" s="38" t="s">
        <v>730</v>
      </c>
      <c r="C894" s="19" t="s">
        <v>35</v>
      </c>
      <c r="D894" s="53">
        <v>68749.52928911096</v>
      </c>
      <c r="E894" s="59"/>
    </row>
    <row r="895" spans="1:5" s="21" customFormat="1" ht="24.75" customHeight="1">
      <c r="A895" s="42">
        <v>824</v>
      </c>
      <c r="B895" s="38" t="s">
        <v>731</v>
      </c>
      <c r="C895" s="19" t="s">
        <v>35</v>
      </c>
      <c r="D895" s="53">
        <v>105000.01061930934</v>
      </c>
      <c r="E895" s="59"/>
    </row>
    <row r="896" spans="1:5" s="21" customFormat="1" ht="34.5" customHeight="1">
      <c r="A896" s="42">
        <v>825</v>
      </c>
      <c r="B896" s="38" t="s">
        <v>732</v>
      </c>
      <c r="C896" s="19" t="s">
        <v>35</v>
      </c>
      <c r="D896" s="53">
        <v>91250.25393367272</v>
      </c>
      <c r="E896" s="59"/>
    </row>
    <row r="897" spans="1:5" s="21" customFormat="1" ht="24.75" customHeight="1">
      <c r="A897" s="42">
        <v>826</v>
      </c>
      <c r="B897" s="38" t="s">
        <v>324</v>
      </c>
      <c r="C897" s="10" t="s">
        <v>35</v>
      </c>
      <c r="D897" s="53">
        <v>37500.385517071365</v>
      </c>
      <c r="E897" s="59"/>
    </row>
    <row r="898" spans="1:5" s="21" customFormat="1" ht="24.75" customHeight="1">
      <c r="A898" s="42">
        <v>827</v>
      </c>
      <c r="B898" s="38" t="s">
        <v>325</v>
      </c>
      <c r="C898" s="19" t="s">
        <v>35</v>
      </c>
      <c r="D898" s="53">
        <v>112500.11410460345</v>
      </c>
      <c r="E898" s="59"/>
    </row>
    <row r="899" spans="1:5" s="21" customFormat="1" ht="24.75" customHeight="1">
      <c r="A899" s="42">
        <v>828</v>
      </c>
      <c r="B899" s="38" t="s">
        <v>326</v>
      </c>
      <c r="C899" s="19" t="s">
        <v>35</v>
      </c>
      <c r="D899" s="53">
        <v>49999.56423284116</v>
      </c>
      <c r="E899" s="59"/>
    </row>
    <row r="900" spans="1:4" s="5" customFormat="1" ht="18" customHeight="1">
      <c r="A900" s="42">
        <v>829</v>
      </c>
      <c r="B900" s="38" t="s">
        <v>327</v>
      </c>
      <c r="C900" s="19" t="s">
        <v>35</v>
      </c>
      <c r="D900" s="53">
        <v>26250</v>
      </c>
    </row>
    <row r="901" spans="1:5" s="21" customFormat="1" ht="27" customHeight="1">
      <c r="A901" s="42">
        <v>830</v>
      </c>
      <c r="B901" s="38" t="s">
        <v>328</v>
      </c>
      <c r="C901" s="19" t="s">
        <v>35</v>
      </c>
      <c r="D901" s="53">
        <v>26250</v>
      </c>
      <c r="E901" s="59"/>
    </row>
    <row r="902" spans="1:5" s="21" customFormat="1" ht="24" customHeight="1">
      <c r="A902" s="42">
        <v>831</v>
      </c>
      <c r="B902" s="38" t="s">
        <v>329</v>
      </c>
      <c r="C902" s="19" t="s">
        <v>35</v>
      </c>
      <c r="D902" s="53">
        <v>25000.40464700855</v>
      </c>
      <c r="E902" s="59"/>
    </row>
    <row r="903" spans="1:5" s="21" customFormat="1" ht="30" customHeight="1">
      <c r="A903" s="42">
        <v>832</v>
      </c>
      <c r="B903" s="38" t="s">
        <v>733</v>
      </c>
      <c r="C903" s="19" t="s">
        <v>35</v>
      </c>
      <c r="D903" s="53">
        <v>25000.114575925927</v>
      </c>
      <c r="E903" s="59"/>
    </row>
    <row r="904" spans="1:5" s="21" customFormat="1" ht="38.25" customHeight="1">
      <c r="A904" s="42">
        <v>833</v>
      </c>
      <c r="B904" s="38" t="s">
        <v>734</v>
      </c>
      <c r="C904" s="19" t="s">
        <v>35</v>
      </c>
      <c r="D904" s="53">
        <v>24999.690970263757</v>
      </c>
      <c r="E904" s="59"/>
    </row>
    <row r="905" spans="1:5" s="21" customFormat="1" ht="27" customHeight="1">
      <c r="A905" s="42">
        <v>834</v>
      </c>
      <c r="B905" s="38" t="s">
        <v>735</v>
      </c>
      <c r="C905" s="19" t="s">
        <v>35</v>
      </c>
      <c r="D905" s="53">
        <v>70625</v>
      </c>
      <c r="E905" s="59"/>
    </row>
    <row r="906" spans="1:5" s="21" customFormat="1" ht="24.75" customHeight="1">
      <c r="A906" s="42">
        <v>835</v>
      </c>
      <c r="B906" s="38" t="s">
        <v>330</v>
      </c>
      <c r="C906" s="19" t="s">
        <v>35</v>
      </c>
      <c r="D906" s="53">
        <v>25000.41971245506</v>
      </c>
      <c r="E906" s="59"/>
    </row>
    <row r="907" spans="1:5" s="21" customFormat="1" ht="29.25" customHeight="1">
      <c r="A907" s="42">
        <v>836</v>
      </c>
      <c r="B907" s="38" t="s">
        <v>331</v>
      </c>
      <c r="C907" s="19" t="s">
        <v>35</v>
      </c>
      <c r="D907" s="53">
        <v>238750</v>
      </c>
      <c r="E907" s="59"/>
    </row>
    <row r="908" spans="1:5" s="21" customFormat="1" ht="30.75" customHeight="1">
      <c r="A908" s="42">
        <v>837</v>
      </c>
      <c r="B908" s="38" t="s">
        <v>332</v>
      </c>
      <c r="C908" s="19" t="s">
        <v>35</v>
      </c>
      <c r="D908" s="53">
        <v>106250</v>
      </c>
      <c r="E908" s="59"/>
    </row>
    <row r="909" spans="1:5" s="21" customFormat="1" ht="25.5" customHeight="1">
      <c r="A909" s="42">
        <v>838</v>
      </c>
      <c r="B909" s="38" t="s">
        <v>736</v>
      </c>
      <c r="C909" s="19" t="s">
        <v>35</v>
      </c>
      <c r="D909" s="53">
        <v>212500</v>
      </c>
      <c r="E909" s="59"/>
    </row>
    <row r="910" spans="1:5" s="21" customFormat="1" ht="27.75" customHeight="1">
      <c r="A910" s="42">
        <v>839</v>
      </c>
      <c r="B910" s="38" t="s">
        <v>333</v>
      </c>
      <c r="C910" s="19" t="s">
        <v>35</v>
      </c>
      <c r="D910" s="53">
        <v>112500</v>
      </c>
      <c r="E910" s="59"/>
    </row>
    <row r="911" spans="1:5" s="21" customFormat="1" ht="26.25" customHeight="1">
      <c r="A911" s="42">
        <v>840</v>
      </c>
      <c r="B911" s="38" t="s">
        <v>334</v>
      </c>
      <c r="C911" s="19" t="s">
        <v>35</v>
      </c>
      <c r="D911" s="53">
        <v>110000</v>
      </c>
      <c r="E911" s="59"/>
    </row>
    <row r="912" spans="1:5" s="21" customFormat="1" ht="27" customHeight="1">
      <c r="A912" s="42">
        <v>841</v>
      </c>
      <c r="B912" s="38" t="s">
        <v>335</v>
      </c>
      <c r="C912" s="19" t="s">
        <v>35</v>
      </c>
      <c r="D912" s="53">
        <v>121249.56172225051</v>
      </c>
      <c r="E912" s="59"/>
    </row>
    <row r="913" spans="1:5" s="21" customFormat="1" ht="26.25" customHeight="1">
      <c r="A913" s="42">
        <v>842</v>
      </c>
      <c r="B913" s="38" t="s">
        <v>336</v>
      </c>
      <c r="C913" s="19" t="s">
        <v>35</v>
      </c>
      <c r="D913" s="53">
        <v>97500</v>
      </c>
      <c r="E913" s="59"/>
    </row>
    <row r="914" spans="1:5" s="21" customFormat="1" ht="25.5" customHeight="1">
      <c r="A914" s="42">
        <v>843</v>
      </c>
      <c r="B914" s="38" t="s">
        <v>337</v>
      </c>
      <c r="C914" s="19" t="s">
        <v>35</v>
      </c>
      <c r="D914" s="53">
        <v>187500</v>
      </c>
      <c r="E914" s="59"/>
    </row>
    <row r="915" spans="1:5" s="21" customFormat="1" ht="24.75" customHeight="1">
      <c r="A915" s="42">
        <v>844</v>
      </c>
      <c r="B915" s="38" t="s">
        <v>338</v>
      </c>
      <c r="C915" s="19" t="s">
        <v>35</v>
      </c>
      <c r="D915" s="53">
        <v>493749.96517752984</v>
      </c>
      <c r="E915" s="59"/>
    </row>
    <row r="916" spans="1:5" s="21" customFormat="1" ht="61.5" customHeight="1">
      <c r="A916" s="42">
        <v>845</v>
      </c>
      <c r="B916" s="38" t="s">
        <v>737</v>
      </c>
      <c r="C916" s="19" t="s">
        <v>35</v>
      </c>
      <c r="D916" s="53">
        <v>250000.40650011395</v>
      </c>
      <c r="E916" s="59"/>
    </row>
    <row r="917" spans="1:5" s="21" customFormat="1" ht="27" customHeight="1">
      <c r="A917" s="42">
        <v>846</v>
      </c>
      <c r="B917" s="38" t="s">
        <v>339</v>
      </c>
      <c r="C917" s="19" t="s">
        <v>35</v>
      </c>
      <c r="D917" s="53">
        <v>108750.4412737211</v>
      </c>
      <c r="E917" s="59"/>
    </row>
    <row r="918" spans="1:5" s="21" customFormat="1" ht="25.5" customHeight="1">
      <c r="A918" s="42">
        <v>847</v>
      </c>
      <c r="B918" s="38" t="s">
        <v>340</v>
      </c>
      <c r="C918" s="19" t="s">
        <v>35</v>
      </c>
      <c r="D918" s="53">
        <v>143750</v>
      </c>
      <c r="E918" s="59"/>
    </row>
    <row r="919" spans="1:5" s="21" customFormat="1" ht="22.5" customHeight="1">
      <c r="A919" s="42">
        <v>848</v>
      </c>
      <c r="B919" s="38" t="s">
        <v>341</v>
      </c>
      <c r="C919" s="19" t="s">
        <v>35</v>
      </c>
      <c r="D919" s="53">
        <v>243750.229120031</v>
      </c>
      <c r="E919" s="59"/>
    </row>
    <row r="920" spans="1:5" s="21" customFormat="1" ht="22.5" customHeight="1">
      <c r="A920" s="42">
        <v>849</v>
      </c>
      <c r="B920" s="38" t="s">
        <v>738</v>
      </c>
      <c r="C920" s="19" t="s">
        <v>35</v>
      </c>
      <c r="D920" s="53">
        <v>36249.93826193502</v>
      </c>
      <c r="E920" s="59"/>
    </row>
    <row r="921" spans="1:5" s="21" customFormat="1" ht="35.25" customHeight="1">
      <c r="A921" s="42">
        <v>850</v>
      </c>
      <c r="B921" s="38" t="s">
        <v>739</v>
      </c>
      <c r="C921" s="19" t="s">
        <v>35</v>
      </c>
      <c r="D921" s="53">
        <v>100000.14592319936</v>
      </c>
      <c r="E921" s="59"/>
    </row>
    <row r="922" spans="1:5" s="21" customFormat="1" ht="26.25" customHeight="1">
      <c r="A922" s="42">
        <v>851</v>
      </c>
      <c r="B922" s="38" t="s">
        <v>740</v>
      </c>
      <c r="C922" s="19" t="s">
        <v>35</v>
      </c>
      <c r="D922" s="53">
        <v>62500</v>
      </c>
      <c r="E922" s="59"/>
    </row>
    <row r="923" spans="1:5" s="21" customFormat="1" ht="23.25" customHeight="1">
      <c r="A923" s="42">
        <v>852</v>
      </c>
      <c r="B923" s="38" t="s">
        <v>741</v>
      </c>
      <c r="C923" s="19" t="s">
        <v>35</v>
      </c>
      <c r="D923" s="53">
        <v>43749.731522848975</v>
      </c>
      <c r="E923" s="59"/>
    </row>
    <row r="924" spans="1:5" s="21" customFormat="1" ht="27" customHeight="1">
      <c r="A924" s="42">
        <v>853</v>
      </c>
      <c r="B924" s="38" t="s">
        <v>342</v>
      </c>
      <c r="C924" s="19" t="s">
        <v>35</v>
      </c>
      <c r="D924" s="53">
        <v>62499.62641832723</v>
      </c>
      <c r="E924" s="59"/>
    </row>
    <row r="925" spans="1:5" s="21" customFormat="1" ht="34.5" customHeight="1">
      <c r="A925" s="42">
        <v>854</v>
      </c>
      <c r="B925" s="38" t="s">
        <v>742</v>
      </c>
      <c r="C925" s="19" t="s">
        <v>35</v>
      </c>
      <c r="D925" s="53">
        <v>95624.95158627137</v>
      </c>
      <c r="E925" s="59"/>
    </row>
    <row r="926" spans="1:5" s="21" customFormat="1" ht="38.25" customHeight="1">
      <c r="A926" s="42">
        <v>855</v>
      </c>
      <c r="B926" s="38" t="s">
        <v>743</v>
      </c>
      <c r="C926" s="19" t="s">
        <v>35</v>
      </c>
      <c r="D926" s="53">
        <v>43749.731522848975</v>
      </c>
      <c r="E926" s="59"/>
    </row>
    <row r="927" spans="1:5" s="21" customFormat="1" ht="41.25" customHeight="1">
      <c r="A927" s="42">
        <v>856</v>
      </c>
      <c r="B927" s="38" t="s">
        <v>744</v>
      </c>
      <c r="C927" s="19" t="s">
        <v>35</v>
      </c>
      <c r="D927" s="53">
        <v>93749.68247416416</v>
      </c>
      <c r="E927" s="59"/>
    </row>
    <row r="928" spans="1:5" s="21" customFormat="1" ht="25.5" customHeight="1">
      <c r="A928" s="42">
        <v>857</v>
      </c>
      <c r="B928" s="38" t="s">
        <v>343</v>
      </c>
      <c r="C928" s="19" t="s">
        <v>35</v>
      </c>
      <c r="D928" s="53">
        <v>32500.20321627388</v>
      </c>
      <c r="E928" s="59"/>
    </row>
    <row r="929" spans="1:5" s="21" customFormat="1" ht="25.5" customHeight="1">
      <c r="A929" s="42">
        <v>858</v>
      </c>
      <c r="B929" s="38" t="s">
        <v>745</v>
      </c>
      <c r="C929" s="19" t="s">
        <v>35</v>
      </c>
      <c r="D929" s="53">
        <v>99999.63170174242</v>
      </c>
      <c r="E929" s="59"/>
    </row>
    <row r="930" spans="1:5" s="21" customFormat="1" ht="25.5" customHeight="1">
      <c r="A930" s="42">
        <v>859</v>
      </c>
      <c r="B930" s="38" t="s">
        <v>746</v>
      </c>
      <c r="C930" s="19" t="s">
        <v>35</v>
      </c>
      <c r="D930" s="53">
        <v>90625</v>
      </c>
      <c r="E930" s="59"/>
    </row>
    <row r="931" spans="1:5" s="21" customFormat="1" ht="25.5" customHeight="1">
      <c r="A931" s="42">
        <v>860</v>
      </c>
      <c r="B931" s="38" t="s">
        <v>344</v>
      </c>
      <c r="C931" s="19" t="s">
        <v>35</v>
      </c>
      <c r="D931" s="53">
        <v>87499.95444247959</v>
      </c>
      <c r="E931" s="59"/>
    </row>
    <row r="932" spans="1:5" s="21" customFormat="1" ht="25.5" customHeight="1">
      <c r="A932" s="42">
        <v>861</v>
      </c>
      <c r="B932" s="38" t="s">
        <v>747</v>
      </c>
      <c r="C932" s="19" t="s">
        <v>35</v>
      </c>
      <c r="D932" s="53">
        <v>137500.04811930933</v>
      </c>
      <c r="E932" s="59"/>
    </row>
    <row r="933" spans="1:5" s="21" customFormat="1" ht="25.5" customHeight="1">
      <c r="A933" s="42">
        <v>862</v>
      </c>
      <c r="B933" s="38" t="s">
        <v>748</v>
      </c>
      <c r="C933" s="19" t="s">
        <v>35</v>
      </c>
      <c r="D933" s="53">
        <v>100000</v>
      </c>
      <c r="E933" s="59"/>
    </row>
    <row r="934" spans="1:5" s="21" customFormat="1" ht="25.5" customHeight="1">
      <c r="A934" s="42">
        <v>863</v>
      </c>
      <c r="B934" s="38" t="s">
        <v>749</v>
      </c>
      <c r="C934" s="19" t="s">
        <v>35</v>
      </c>
      <c r="D934" s="53">
        <v>125000.07678351869</v>
      </c>
      <c r="E934" s="59"/>
    </row>
    <row r="935" spans="1:5" s="21" customFormat="1" ht="25.5" customHeight="1">
      <c r="A935" s="42">
        <v>864</v>
      </c>
      <c r="B935" s="38" t="s">
        <v>345</v>
      </c>
      <c r="C935" s="19" t="s">
        <v>35</v>
      </c>
      <c r="D935" s="53">
        <v>69374.96393739946</v>
      </c>
      <c r="E935" s="59"/>
    </row>
    <row r="936" spans="1:5" s="21" customFormat="1" ht="25.5" customHeight="1">
      <c r="A936" s="42">
        <v>865</v>
      </c>
      <c r="B936" s="38" t="s">
        <v>346</v>
      </c>
      <c r="C936" s="19" t="s">
        <v>20</v>
      </c>
      <c r="D936" s="53">
        <v>15000.092400194708</v>
      </c>
      <c r="E936" s="59"/>
    </row>
    <row r="937" spans="1:5" s="21" customFormat="1" ht="36" customHeight="1">
      <c r="A937" s="42">
        <v>866</v>
      </c>
      <c r="B937" s="38" t="s">
        <v>347</v>
      </c>
      <c r="C937" s="19" t="s">
        <v>20</v>
      </c>
      <c r="D937" s="53">
        <v>17500</v>
      </c>
      <c r="E937" s="59"/>
    </row>
    <row r="938" spans="1:5" s="21" customFormat="1" ht="24.75" customHeight="1">
      <c r="A938" s="42">
        <v>867</v>
      </c>
      <c r="B938" s="38" t="s">
        <v>348</v>
      </c>
      <c r="C938" s="19" t="s">
        <v>20</v>
      </c>
      <c r="D938" s="53">
        <v>15000.092400194708</v>
      </c>
      <c r="E938" s="59"/>
    </row>
    <row r="939" spans="1:5" s="21" customFormat="1" ht="24.75" customHeight="1">
      <c r="A939" s="42">
        <v>868</v>
      </c>
      <c r="B939" s="38" t="s">
        <v>750</v>
      </c>
      <c r="C939" s="19" t="s">
        <v>20</v>
      </c>
      <c r="D939" s="53">
        <v>35000.3499001947</v>
      </c>
      <c r="E939" s="59"/>
    </row>
    <row r="940" spans="1:5" s="21" customFormat="1" ht="24.75" customHeight="1">
      <c r="A940" s="42">
        <v>869</v>
      </c>
      <c r="B940" s="38" t="s">
        <v>121</v>
      </c>
      <c r="C940" s="19" t="s">
        <v>20</v>
      </c>
      <c r="D940" s="53">
        <v>10000</v>
      </c>
      <c r="E940" s="59"/>
    </row>
    <row r="941" spans="1:5" s="21" customFormat="1" ht="24.75" customHeight="1">
      <c r="A941" s="42">
        <v>870</v>
      </c>
      <c r="B941" s="38" t="s">
        <v>349</v>
      </c>
      <c r="C941" s="19" t="s">
        <v>35</v>
      </c>
      <c r="D941" s="53">
        <v>49999.63205977495</v>
      </c>
      <c r="E941" s="59"/>
    </row>
    <row r="942" spans="1:5" s="21" customFormat="1" ht="39" customHeight="1">
      <c r="A942" s="42">
        <v>871</v>
      </c>
      <c r="B942" s="38" t="s">
        <v>350</v>
      </c>
      <c r="C942" s="19" t="s">
        <v>35</v>
      </c>
      <c r="D942" s="53">
        <v>93749.93847416417</v>
      </c>
      <c r="E942" s="59"/>
    </row>
    <row r="943" spans="1:5" s="21" customFormat="1" ht="25.5" customHeight="1">
      <c r="A943" s="313" t="s">
        <v>1021</v>
      </c>
      <c r="B943" s="314"/>
      <c r="C943" s="314"/>
      <c r="D943" s="315"/>
      <c r="E943" s="59"/>
    </row>
    <row r="944" spans="1:5" s="21" customFormat="1" ht="34.5" customHeight="1">
      <c r="A944" s="42">
        <v>872</v>
      </c>
      <c r="B944" s="43" t="s">
        <v>783</v>
      </c>
      <c r="C944" s="19" t="s">
        <v>35</v>
      </c>
      <c r="D944" s="41">
        <v>87500</v>
      </c>
      <c r="E944" s="59"/>
    </row>
    <row r="945" spans="1:5" s="21" customFormat="1" ht="42.75" customHeight="1">
      <c r="A945" s="42">
        <v>873</v>
      </c>
      <c r="B945" s="43" t="s">
        <v>784</v>
      </c>
      <c r="C945" s="19" t="s">
        <v>35</v>
      </c>
      <c r="D945" s="41">
        <v>100000</v>
      </c>
      <c r="E945" s="59"/>
    </row>
    <row r="946" spans="1:5" s="21" customFormat="1" ht="42.75" customHeight="1">
      <c r="A946" s="42">
        <v>874</v>
      </c>
      <c r="B946" s="43" t="s">
        <v>785</v>
      </c>
      <c r="C946" s="19" t="s">
        <v>35</v>
      </c>
      <c r="D946" s="41">
        <v>125000</v>
      </c>
      <c r="E946" s="59"/>
    </row>
    <row r="947" spans="1:5" s="21" customFormat="1" ht="43.5" customHeight="1">
      <c r="A947" s="42">
        <v>875</v>
      </c>
      <c r="B947" s="43" t="s">
        <v>786</v>
      </c>
      <c r="C947" s="19" t="s">
        <v>35</v>
      </c>
      <c r="D947" s="41">
        <v>187500</v>
      </c>
      <c r="E947" s="59"/>
    </row>
    <row r="948" spans="1:5" s="21" customFormat="1" ht="30" customHeight="1">
      <c r="A948" s="42">
        <v>876</v>
      </c>
      <c r="B948" s="43" t="s">
        <v>787</v>
      </c>
      <c r="C948" s="19" t="s">
        <v>35</v>
      </c>
      <c r="D948" s="53">
        <v>118750</v>
      </c>
      <c r="E948" s="59"/>
    </row>
    <row r="949" spans="1:5" s="21" customFormat="1" ht="24.75" customHeight="1">
      <c r="A949" s="42">
        <v>877</v>
      </c>
      <c r="B949" s="43" t="s">
        <v>357</v>
      </c>
      <c r="C949" s="19" t="s">
        <v>35</v>
      </c>
      <c r="D949" s="53">
        <v>50000</v>
      </c>
      <c r="E949" s="59"/>
    </row>
    <row r="950" spans="1:5" s="21" customFormat="1" ht="39" customHeight="1">
      <c r="A950" s="42">
        <v>878</v>
      </c>
      <c r="B950" s="43" t="s">
        <v>351</v>
      </c>
      <c r="C950" s="19" t="s">
        <v>35</v>
      </c>
      <c r="D950" s="53">
        <v>37500</v>
      </c>
      <c r="E950" s="59"/>
    </row>
    <row r="951" spans="1:5" s="21" customFormat="1" ht="36.75" customHeight="1">
      <c r="A951" s="42">
        <v>879</v>
      </c>
      <c r="B951" s="43" t="s">
        <v>788</v>
      </c>
      <c r="C951" s="19" t="s">
        <v>35</v>
      </c>
      <c r="D951" s="53">
        <v>112500</v>
      </c>
      <c r="E951" s="59"/>
    </row>
    <row r="952" spans="1:5" s="21" customFormat="1" ht="27" customHeight="1">
      <c r="A952" s="42">
        <v>880</v>
      </c>
      <c r="B952" s="43" t="s">
        <v>359</v>
      </c>
      <c r="C952" s="19" t="s">
        <v>35</v>
      </c>
      <c r="D952" s="53">
        <v>137500</v>
      </c>
      <c r="E952" s="59"/>
    </row>
    <row r="953" spans="1:5" s="21" customFormat="1" ht="27.75" customHeight="1">
      <c r="A953" s="42">
        <v>881</v>
      </c>
      <c r="B953" s="43" t="s">
        <v>361</v>
      </c>
      <c r="C953" s="19" t="s">
        <v>35</v>
      </c>
      <c r="D953" s="53">
        <v>112500</v>
      </c>
      <c r="E953" s="59"/>
    </row>
    <row r="954" spans="1:5" s="21" customFormat="1" ht="28.5" customHeight="1">
      <c r="A954" s="42">
        <v>882</v>
      </c>
      <c r="B954" s="43" t="s">
        <v>366</v>
      </c>
      <c r="C954" s="19" t="s">
        <v>35</v>
      </c>
      <c r="D954" s="53">
        <v>103750</v>
      </c>
      <c r="E954" s="59"/>
    </row>
    <row r="955" spans="1:5" s="21" customFormat="1" ht="24.75" customHeight="1">
      <c r="A955" s="42">
        <v>883</v>
      </c>
      <c r="B955" s="43" t="s">
        <v>368</v>
      </c>
      <c r="C955" s="19" t="s">
        <v>20</v>
      </c>
      <c r="D955" s="53">
        <v>22750</v>
      </c>
      <c r="E955" s="59"/>
    </row>
    <row r="956" spans="1:5" s="21" customFormat="1" ht="24.75" customHeight="1">
      <c r="A956" s="42">
        <v>884</v>
      </c>
      <c r="B956" s="43" t="s">
        <v>378</v>
      </c>
      <c r="C956" s="19" t="s">
        <v>35</v>
      </c>
      <c r="D956" s="53">
        <v>125000</v>
      </c>
      <c r="E956" s="59"/>
    </row>
    <row r="957" spans="1:5" s="21" customFormat="1" ht="39.75" customHeight="1">
      <c r="A957" s="42">
        <v>885</v>
      </c>
      <c r="B957" s="43" t="s">
        <v>380</v>
      </c>
      <c r="C957" s="19" t="s">
        <v>35</v>
      </c>
      <c r="D957" s="53">
        <v>160000</v>
      </c>
      <c r="E957" s="59"/>
    </row>
    <row r="958" spans="1:5" s="21" customFormat="1" ht="38.25" customHeight="1">
      <c r="A958" s="42">
        <v>886</v>
      </c>
      <c r="B958" s="43" t="s">
        <v>374</v>
      </c>
      <c r="C958" s="19" t="s">
        <v>35</v>
      </c>
      <c r="D958" s="53">
        <v>125000</v>
      </c>
      <c r="E958" s="59"/>
    </row>
    <row r="959" spans="1:5" s="21" customFormat="1" ht="30.75" customHeight="1">
      <c r="A959" s="42">
        <v>887</v>
      </c>
      <c r="B959" s="43" t="s">
        <v>789</v>
      </c>
      <c r="C959" s="19" t="s">
        <v>35</v>
      </c>
      <c r="D959" s="53">
        <v>125000</v>
      </c>
      <c r="E959" s="59"/>
    </row>
    <row r="960" spans="1:5" s="21" customFormat="1" ht="30.75" customHeight="1">
      <c r="A960" s="42">
        <v>888</v>
      </c>
      <c r="B960" s="43" t="s">
        <v>790</v>
      </c>
      <c r="C960" s="19" t="s">
        <v>35</v>
      </c>
      <c r="D960" s="53">
        <v>125000</v>
      </c>
      <c r="E960" s="59"/>
    </row>
    <row r="961" spans="1:5" s="21" customFormat="1" ht="30.75" customHeight="1">
      <c r="A961" s="42">
        <v>889</v>
      </c>
      <c r="B961" s="43" t="s">
        <v>791</v>
      </c>
      <c r="C961" s="19" t="s">
        <v>35</v>
      </c>
      <c r="D961" s="53">
        <v>125000</v>
      </c>
      <c r="E961" s="59"/>
    </row>
    <row r="962" spans="1:5" s="21" customFormat="1" ht="30.75" customHeight="1">
      <c r="A962" s="42">
        <v>890</v>
      </c>
      <c r="B962" s="43" t="s">
        <v>792</v>
      </c>
      <c r="C962" s="19" t="s">
        <v>35</v>
      </c>
      <c r="D962" s="53">
        <v>93750</v>
      </c>
      <c r="E962" s="59"/>
    </row>
    <row r="963" spans="1:5" s="21" customFormat="1" ht="30.75" customHeight="1">
      <c r="A963" s="42">
        <v>891</v>
      </c>
      <c r="B963" s="43" t="s">
        <v>793</v>
      </c>
      <c r="C963" s="19" t="s">
        <v>35</v>
      </c>
      <c r="D963" s="53">
        <v>93750</v>
      </c>
      <c r="E963" s="59"/>
    </row>
    <row r="964" spans="1:5" s="21" customFormat="1" ht="28.5" customHeight="1">
      <c r="A964" s="42">
        <v>892</v>
      </c>
      <c r="B964" s="43" t="s">
        <v>794</v>
      </c>
      <c r="C964" s="19" t="s">
        <v>35</v>
      </c>
      <c r="D964" s="53">
        <v>125000</v>
      </c>
      <c r="E964" s="59"/>
    </row>
    <row r="965" spans="1:5" s="21" customFormat="1" ht="24.75" customHeight="1">
      <c r="A965" s="42">
        <v>893</v>
      </c>
      <c r="B965" s="43" t="s">
        <v>376</v>
      </c>
      <c r="C965" s="9" t="s">
        <v>35</v>
      </c>
      <c r="D965" s="53">
        <v>60625</v>
      </c>
      <c r="E965" s="59"/>
    </row>
    <row r="966" spans="1:5" s="21" customFormat="1" ht="38.25" customHeight="1">
      <c r="A966" s="42">
        <v>894</v>
      </c>
      <c r="B966" s="43" t="s">
        <v>795</v>
      </c>
      <c r="C966" s="19" t="s">
        <v>35</v>
      </c>
      <c r="D966" s="53">
        <v>87500</v>
      </c>
      <c r="E966" s="59"/>
    </row>
    <row r="967" spans="1:5" s="21" customFormat="1" ht="30.75" customHeight="1">
      <c r="A967" s="42">
        <v>895</v>
      </c>
      <c r="B967" s="43" t="s">
        <v>796</v>
      </c>
      <c r="C967" s="19" t="s">
        <v>35</v>
      </c>
      <c r="D967" s="53">
        <v>87500</v>
      </c>
      <c r="E967" s="59"/>
    </row>
    <row r="968" spans="1:5" s="21" customFormat="1" ht="34.5" customHeight="1">
      <c r="A968" s="42">
        <v>896</v>
      </c>
      <c r="B968" s="43" t="s">
        <v>797</v>
      </c>
      <c r="C968" s="19" t="s">
        <v>35</v>
      </c>
      <c r="D968" s="53">
        <v>187500</v>
      </c>
      <c r="E968" s="59"/>
    </row>
    <row r="969" spans="1:5" s="21" customFormat="1" ht="35.25" customHeight="1">
      <c r="A969" s="42">
        <v>897</v>
      </c>
      <c r="B969" s="43" t="s">
        <v>798</v>
      </c>
      <c r="C969" s="19" t="s">
        <v>35</v>
      </c>
      <c r="D969" s="53">
        <v>187500</v>
      </c>
      <c r="E969" s="59"/>
    </row>
    <row r="970" spans="1:5" s="21" customFormat="1" ht="30" customHeight="1">
      <c r="A970" s="42">
        <v>898</v>
      </c>
      <c r="B970" s="43" t="s">
        <v>799</v>
      </c>
      <c r="C970" s="19" t="s">
        <v>35</v>
      </c>
      <c r="D970" s="53">
        <v>68750</v>
      </c>
      <c r="E970" s="59"/>
    </row>
    <row r="971" spans="1:5" s="21" customFormat="1" ht="51.75" customHeight="1">
      <c r="A971" s="42">
        <v>899</v>
      </c>
      <c r="B971" s="43" t="s">
        <v>355</v>
      </c>
      <c r="C971" s="19" t="s">
        <v>35</v>
      </c>
      <c r="D971" s="53">
        <v>62500</v>
      </c>
      <c r="E971" s="59"/>
    </row>
    <row r="972" spans="1:5" s="21" customFormat="1" ht="42.75" customHeight="1">
      <c r="A972" s="42">
        <v>900</v>
      </c>
      <c r="B972" s="43" t="s">
        <v>377</v>
      </c>
      <c r="C972" s="19" t="s">
        <v>35</v>
      </c>
      <c r="D972" s="53">
        <v>250000</v>
      </c>
      <c r="E972" s="59"/>
    </row>
    <row r="973" spans="1:5" s="21" customFormat="1" ht="34.5" customHeight="1">
      <c r="A973" s="42">
        <v>901</v>
      </c>
      <c r="B973" s="43" t="s">
        <v>800</v>
      </c>
      <c r="C973" s="19" t="s">
        <v>35</v>
      </c>
      <c r="D973" s="53">
        <v>500000</v>
      </c>
      <c r="E973" s="59"/>
    </row>
    <row r="974" spans="1:5" s="21" customFormat="1" ht="24.75" customHeight="1">
      <c r="A974" s="42">
        <v>902</v>
      </c>
      <c r="B974" s="43" t="s">
        <v>382</v>
      </c>
      <c r="C974" s="19" t="s">
        <v>35</v>
      </c>
      <c r="D974" s="53">
        <v>62500</v>
      </c>
      <c r="E974" s="59"/>
    </row>
    <row r="975" spans="1:5" s="21" customFormat="1" ht="41.25" customHeight="1">
      <c r="A975" s="42">
        <v>903</v>
      </c>
      <c r="B975" s="43" t="s">
        <v>352</v>
      </c>
      <c r="C975" s="19" t="s">
        <v>35</v>
      </c>
      <c r="D975" s="53">
        <v>75000</v>
      </c>
      <c r="E975" s="59"/>
    </row>
    <row r="976" spans="1:5" s="21" customFormat="1" ht="38.25" customHeight="1">
      <c r="A976" s="42">
        <v>904</v>
      </c>
      <c r="B976" s="43" t="s">
        <v>801</v>
      </c>
      <c r="C976" s="19" t="s">
        <v>35</v>
      </c>
      <c r="D976" s="53">
        <v>62500</v>
      </c>
      <c r="E976" s="59"/>
    </row>
    <row r="977" spans="1:5" s="21" customFormat="1" ht="24.75" customHeight="1">
      <c r="A977" s="42">
        <v>905</v>
      </c>
      <c r="B977" s="43" t="s">
        <v>802</v>
      </c>
      <c r="C977" s="19" t="s">
        <v>35</v>
      </c>
      <c r="D977" s="53">
        <v>87500</v>
      </c>
      <c r="E977" s="59"/>
    </row>
    <row r="978" spans="1:5" s="21" customFormat="1" ht="33" customHeight="1">
      <c r="A978" s="42">
        <v>906</v>
      </c>
      <c r="B978" s="43" t="s">
        <v>383</v>
      </c>
      <c r="C978" s="19" t="s">
        <v>35</v>
      </c>
      <c r="D978" s="53">
        <v>87500</v>
      </c>
      <c r="E978" s="59"/>
    </row>
    <row r="979" spans="1:5" s="21" customFormat="1" ht="24.75" customHeight="1">
      <c r="A979" s="42">
        <v>907</v>
      </c>
      <c r="B979" s="43" t="s">
        <v>375</v>
      </c>
      <c r="C979" s="19" t="s">
        <v>35</v>
      </c>
      <c r="D979" s="53">
        <v>125000</v>
      </c>
      <c r="E979" s="59"/>
    </row>
    <row r="980" spans="1:5" s="21" customFormat="1" ht="41.25" customHeight="1">
      <c r="A980" s="42">
        <v>908</v>
      </c>
      <c r="B980" s="43" t="s">
        <v>637</v>
      </c>
      <c r="C980" s="19" t="s">
        <v>35</v>
      </c>
      <c r="D980" s="53">
        <v>62500</v>
      </c>
      <c r="E980" s="59"/>
    </row>
    <row r="981" spans="1:5" s="21" customFormat="1" ht="24.75" customHeight="1">
      <c r="A981" s="42">
        <v>909</v>
      </c>
      <c r="B981" s="43" t="s">
        <v>369</v>
      </c>
      <c r="C981" s="19" t="s">
        <v>35</v>
      </c>
      <c r="D981" s="53">
        <v>125000</v>
      </c>
      <c r="E981" s="59"/>
    </row>
    <row r="982" spans="1:5" s="21" customFormat="1" ht="24.75" customHeight="1">
      <c r="A982" s="42">
        <v>910</v>
      </c>
      <c r="B982" s="43" t="s">
        <v>379</v>
      </c>
      <c r="C982" s="19" t="s">
        <v>35</v>
      </c>
      <c r="D982" s="53">
        <v>75000</v>
      </c>
      <c r="E982" s="59"/>
    </row>
    <row r="983" spans="1:5" s="21" customFormat="1" ht="24.75" customHeight="1">
      <c r="A983" s="42">
        <v>911</v>
      </c>
      <c r="B983" s="43" t="s">
        <v>372</v>
      </c>
      <c r="C983" s="19" t="s">
        <v>35</v>
      </c>
      <c r="D983" s="53">
        <v>500000</v>
      </c>
      <c r="E983" s="59"/>
    </row>
    <row r="984" spans="1:5" s="21" customFormat="1" ht="24.75" customHeight="1">
      <c r="A984" s="42">
        <v>912</v>
      </c>
      <c r="B984" s="43" t="s">
        <v>373</v>
      </c>
      <c r="C984" s="19" t="s">
        <v>35</v>
      </c>
      <c r="D984" s="53">
        <v>125000</v>
      </c>
      <c r="E984" s="59"/>
    </row>
    <row r="985" spans="1:5" s="21" customFormat="1" ht="36" customHeight="1">
      <c r="A985" s="42">
        <v>913</v>
      </c>
      <c r="B985" s="43" t="s">
        <v>803</v>
      </c>
      <c r="C985" s="19" t="s">
        <v>35</v>
      </c>
      <c r="D985" s="53">
        <v>250000</v>
      </c>
      <c r="E985" s="59"/>
    </row>
    <row r="986" spans="1:5" s="21" customFormat="1" ht="36" customHeight="1">
      <c r="A986" s="42">
        <v>914</v>
      </c>
      <c r="B986" s="43" t="s">
        <v>362</v>
      </c>
      <c r="C986" s="19" t="s">
        <v>35</v>
      </c>
      <c r="D986" s="53">
        <v>125000</v>
      </c>
      <c r="E986" s="59"/>
    </row>
    <row r="987" spans="1:5" s="21" customFormat="1" ht="36" customHeight="1">
      <c r="A987" s="42">
        <v>915</v>
      </c>
      <c r="B987" s="43" t="s">
        <v>804</v>
      </c>
      <c r="C987" s="19" t="s">
        <v>35</v>
      </c>
      <c r="D987" s="53">
        <v>125000</v>
      </c>
      <c r="E987" s="59"/>
    </row>
    <row r="988" spans="1:5" s="21" customFormat="1" ht="36" customHeight="1">
      <c r="A988" s="42">
        <v>916</v>
      </c>
      <c r="B988" s="43" t="s">
        <v>805</v>
      </c>
      <c r="C988" s="19" t="s">
        <v>35</v>
      </c>
      <c r="D988" s="53">
        <v>312500</v>
      </c>
      <c r="E988" s="59"/>
    </row>
    <row r="989" spans="1:5" s="21" customFormat="1" ht="36" customHeight="1">
      <c r="A989" s="42">
        <v>917</v>
      </c>
      <c r="B989" s="43" t="s">
        <v>581</v>
      </c>
      <c r="C989" s="19" t="s">
        <v>35</v>
      </c>
      <c r="D989" s="53">
        <v>312500</v>
      </c>
      <c r="E989" s="59"/>
    </row>
    <row r="990" spans="1:5" s="21" customFormat="1" ht="36" customHeight="1">
      <c r="A990" s="42">
        <v>918</v>
      </c>
      <c r="B990" s="43" t="s">
        <v>356</v>
      </c>
      <c r="C990" s="19" t="s">
        <v>35</v>
      </c>
      <c r="D990" s="53">
        <v>62500</v>
      </c>
      <c r="E990" s="59"/>
    </row>
    <row r="991" spans="1:5" s="21" customFormat="1" ht="36" customHeight="1">
      <c r="A991" s="42">
        <v>919</v>
      </c>
      <c r="B991" s="43" t="s">
        <v>104</v>
      </c>
      <c r="C991" s="19" t="s">
        <v>35</v>
      </c>
      <c r="D991" s="53">
        <v>62500</v>
      </c>
      <c r="E991" s="59"/>
    </row>
    <row r="992" spans="1:5" s="21" customFormat="1" ht="36" customHeight="1">
      <c r="A992" s="42">
        <v>920</v>
      </c>
      <c r="B992" s="43" t="s">
        <v>360</v>
      </c>
      <c r="C992" s="19" t="s">
        <v>35</v>
      </c>
      <c r="D992" s="53">
        <v>562500</v>
      </c>
      <c r="E992" s="59"/>
    </row>
    <row r="993" spans="1:5" s="21" customFormat="1" ht="36" customHeight="1">
      <c r="A993" s="42">
        <v>921</v>
      </c>
      <c r="B993" s="43" t="s">
        <v>806</v>
      </c>
      <c r="C993" s="19" t="s">
        <v>35</v>
      </c>
      <c r="D993" s="53">
        <v>500000</v>
      </c>
      <c r="E993" s="59"/>
    </row>
    <row r="994" spans="1:5" s="21" customFormat="1" ht="36" customHeight="1">
      <c r="A994" s="42">
        <v>922</v>
      </c>
      <c r="B994" s="43" t="s">
        <v>807</v>
      </c>
      <c r="C994" s="19" t="s">
        <v>35</v>
      </c>
      <c r="D994" s="53">
        <v>500000</v>
      </c>
      <c r="E994" s="59"/>
    </row>
    <row r="995" spans="1:5" s="21" customFormat="1" ht="24.75" customHeight="1">
      <c r="A995" s="42">
        <v>923</v>
      </c>
      <c r="B995" s="43" t="s">
        <v>365</v>
      </c>
      <c r="C995" s="19" t="s">
        <v>35</v>
      </c>
      <c r="D995" s="53">
        <v>500000</v>
      </c>
      <c r="E995" s="59"/>
    </row>
    <row r="996" spans="1:5" s="21" customFormat="1" ht="24.75" customHeight="1">
      <c r="A996" s="42">
        <v>924</v>
      </c>
      <c r="B996" s="43" t="s">
        <v>371</v>
      </c>
      <c r="C996" s="19" t="s">
        <v>35</v>
      </c>
      <c r="D996" s="53">
        <v>125000</v>
      </c>
      <c r="E996" s="59"/>
    </row>
    <row r="997" spans="1:5" s="21" customFormat="1" ht="24.75" customHeight="1">
      <c r="A997" s="42">
        <v>925</v>
      </c>
      <c r="B997" s="43" t="s">
        <v>381</v>
      </c>
      <c r="C997" s="19" t="s">
        <v>35</v>
      </c>
      <c r="D997" s="53">
        <v>125000</v>
      </c>
      <c r="E997" s="59"/>
    </row>
    <row r="998" spans="1:5" s="21" customFormat="1" ht="27" customHeight="1">
      <c r="A998" s="42">
        <v>926</v>
      </c>
      <c r="B998" s="43" t="s">
        <v>367</v>
      </c>
      <c r="C998" s="19" t="s">
        <v>35</v>
      </c>
      <c r="D998" s="53">
        <v>187500</v>
      </c>
      <c r="E998" s="59"/>
    </row>
    <row r="999" spans="1:5" s="21" customFormat="1" ht="24.75" customHeight="1">
      <c r="A999" s="42">
        <v>927</v>
      </c>
      <c r="B999" s="43" t="s">
        <v>354</v>
      </c>
      <c r="C999" s="19" t="s">
        <v>35</v>
      </c>
      <c r="D999" s="53">
        <v>87500</v>
      </c>
      <c r="E999" s="59"/>
    </row>
    <row r="1000" spans="1:5" s="21" customFormat="1" ht="37.5" customHeight="1">
      <c r="A1000" s="42">
        <v>928</v>
      </c>
      <c r="B1000" s="43" t="s">
        <v>363</v>
      </c>
      <c r="C1000" s="19" t="s">
        <v>35</v>
      </c>
      <c r="D1000" s="53">
        <v>125000</v>
      </c>
      <c r="E1000" s="59"/>
    </row>
    <row r="1001" spans="1:5" s="21" customFormat="1" ht="28.5" customHeight="1">
      <c r="A1001" s="42">
        <v>929</v>
      </c>
      <c r="B1001" s="43" t="s">
        <v>808</v>
      </c>
      <c r="C1001" s="19" t="s">
        <v>35</v>
      </c>
      <c r="D1001" s="53">
        <v>500000</v>
      </c>
      <c r="E1001" s="59"/>
    </row>
    <row r="1002" spans="1:5" s="21" customFormat="1" ht="61.5" customHeight="1">
      <c r="A1002" s="42">
        <v>930</v>
      </c>
      <c r="B1002" s="43" t="s">
        <v>635</v>
      </c>
      <c r="C1002" s="19" t="s">
        <v>35</v>
      </c>
      <c r="D1002" s="53">
        <v>187500</v>
      </c>
      <c r="E1002" s="59"/>
    </row>
    <row r="1003" spans="1:5" s="21" customFormat="1" ht="40.5" customHeight="1">
      <c r="A1003" s="42">
        <v>931</v>
      </c>
      <c r="B1003" s="43" t="s">
        <v>358</v>
      </c>
      <c r="C1003" s="19" t="s">
        <v>35</v>
      </c>
      <c r="D1003" s="53">
        <v>687500</v>
      </c>
      <c r="E1003" s="59"/>
    </row>
    <row r="1004" spans="1:5" s="21" customFormat="1" ht="47.25" customHeight="1">
      <c r="A1004" s="42">
        <v>932</v>
      </c>
      <c r="B1004" s="43" t="s">
        <v>809</v>
      </c>
      <c r="C1004" s="19" t="s">
        <v>35</v>
      </c>
      <c r="D1004" s="53">
        <v>500000</v>
      </c>
      <c r="E1004" s="59"/>
    </row>
    <row r="1005" spans="1:5" s="21" customFormat="1" ht="34.5" customHeight="1">
      <c r="A1005" s="42">
        <v>933</v>
      </c>
      <c r="B1005" s="43" t="s">
        <v>810</v>
      </c>
      <c r="C1005" s="19" t="s">
        <v>35</v>
      </c>
      <c r="D1005" s="53">
        <v>437500</v>
      </c>
      <c r="E1005" s="59"/>
    </row>
    <row r="1006" spans="1:5" s="21" customFormat="1" ht="53.25" customHeight="1">
      <c r="A1006" s="42">
        <v>934</v>
      </c>
      <c r="B1006" s="43" t="s">
        <v>811</v>
      </c>
      <c r="C1006" s="19" t="s">
        <v>35</v>
      </c>
      <c r="D1006" s="53">
        <v>437500</v>
      </c>
      <c r="E1006" s="59"/>
    </row>
    <row r="1007" spans="1:5" s="43" customFormat="1" ht="38.25" customHeight="1">
      <c r="A1007" s="42">
        <v>935</v>
      </c>
      <c r="B1007" s="43" t="s">
        <v>812</v>
      </c>
      <c r="C1007" s="19" t="s">
        <v>35</v>
      </c>
      <c r="D1007" s="53">
        <v>437500</v>
      </c>
      <c r="E1007" s="79"/>
    </row>
    <row r="1008" spans="1:5" s="21" customFormat="1" ht="33.75" customHeight="1">
      <c r="A1008" s="42">
        <v>936</v>
      </c>
      <c r="B1008" s="43" t="s">
        <v>813</v>
      </c>
      <c r="C1008" s="19" t="s">
        <v>35</v>
      </c>
      <c r="D1008" s="53">
        <v>500000</v>
      </c>
      <c r="E1008" s="59"/>
    </row>
    <row r="1009" spans="1:5" s="21" customFormat="1" ht="37.5">
      <c r="A1009" s="42">
        <v>937</v>
      </c>
      <c r="B1009" s="43" t="s">
        <v>814</v>
      </c>
      <c r="C1009" s="19" t="s">
        <v>35</v>
      </c>
      <c r="D1009" s="53">
        <v>500000</v>
      </c>
      <c r="E1009" s="59"/>
    </row>
    <row r="1010" spans="1:5" s="21" customFormat="1" ht="32.25" customHeight="1">
      <c r="A1010" s="42">
        <v>938</v>
      </c>
      <c r="B1010" s="43" t="s">
        <v>815</v>
      </c>
      <c r="C1010" s="19" t="s">
        <v>35</v>
      </c>
      <c r="D1010" s="53">
        <v>437500</v>
      </c>
      <c r="E1010" s="59"/>
    </row>
    <row r="1011" spans="1:5" s="21" customFormat="1" ht="38.25" customHeight="1">
      <c r="A1011" s="42">
        <v>939</v>
      </c>
      <c r="B1011" s="43" t="s">
        <v>810</v>
      </c>
      <c r="C1011" s="19" t="s">
        <v>35</v>
      </c>
      <c r="D1011" s="53">
        <v>187500</v>
      </c>
      <c r="E1011" s="59"/>
    </row>
    <row r="1012" spans="1:5" s="21" customFormat="1" ht="35.25" customHeight="1">
      <c r="A1012" s="42">
        <v>940</v>
      </c>
      <c r="B1012" s="43" t="s">
        <v>816</v>
      </c>
      <c r="C1012" s="19" t="s">
        <v>35</v>
      </c>
      <c r="D1012" s="53">
        <v>406250</v>
      </c>
      <c r="E1012" s="59"/>
    </row>
    <row r="1013" spans="1:5" s="21" customFormat="1" ht="32.25" customHeight="1">
      <c r="A1013" s="42">
        <v>941</v>
      </c>
      <c r="B1013" s="43" t="s">
        <v>817</v>
      </c>
      <c r="C1013" s="19" t="s">
        <v>35</v>
      </c>
      <c r="D1013" s="53">
        <v>406250</v>
      </c>
      <c r="E1013" s="59"/>
    </row>
    <row r="1014" spans="1:5" s="21" customFormat="1" ht="33.75" customHeight="1">
      <c r="A1014" s="42">
        <v>942</v>
      </c>
      <c r="B1014" s="43" t="s">
        <v>818</v>
      </c>
      <c r="C1014" s="19" t="s">
        <v>35</v>
      </c>
      <c r="D1014" s="53">
        <v>406250</v>
      </c>
      <c r="E1014" s="59"/>
    </row>
    <row r="1015" spans="1:5" s="21" customFormat="1" ht="24.75" customHeight="1">
      <c r="A1015" s="42">
        <v>943</v>
      </c>
      <c r="B1015" s="43" t="s">
        <v>819</v>
      </c>
      <c r="C1015" s="19" t="s">
        <v>35</v>
      </c>
      <c r="D1015" s="53">
        <v>406250</v>
      </c>
      <c r="E1015" s="59"/>
    </row>
    <row r="1016" spans="1:5" s="21" customFormat="1" ht="45" customHeight="1">
      <c r="A1016" s="42">
        <v>944</v>
      </c>
      <c r="B1016" s="43" t="s">
        <v>820</v>
      </c>
      <c r="C1016" s="19" t="s">
        <v>35</v>
      </c>
      <c r="D1016" s="53">
        <v>406250</v>
      </c>
      <c r="E1016" s="59"/>
    </row>
    <row r="1017" spans="1:5" s="21" customFormat="1" ht="38.25" customHeight="1">
      <c r="A1017" s="42">
        <v>945</v>
      </c>
      <c r="B1017" s="43" t="s">
        <v>821</v>
      </c>
      <c r="C1017" s="19" t="s">
        <v>35</v>
      </c>
      <c r="D1017" s="53">
        <v>406250</v>
      </c>
      <c r="E1017" s="59"/>
    </row>
    <row r="1018" spans="1:5" s="21" customFormat="1" ht="28.5" customHeight="1">
      <c r="A1018" s="42">
        <v>946</v>
      </c>
      <c r="B1018" s="65" t="s">
        <v>822</v>
      </c>
      <c r="C1018" s="19" t="s">
        <v>35</v>
      </c>
      <c r="D1018" s="53">
        <v>406250</v>
      </c>
      <c r="E1018" s="59"/>
    </row>
    <row r="1019" spans="1:5" s="21" customFormat="1" ht="24.75" customHeight="1">
      <c r="A1019" s="42">
        <v>947</v>
      </c>
      <c r="B1019" s="43" t="s">
        <v>823</v>
      </c>
      <c r="C1019" s="19" t="s">
        <v>35</v>
      </c>
      <c r="D1019" s="53">
        <v>406250</v>
      </c>
      <c r="E1019" s="59"/>
    </row>
    <row r="1020" spans="1:5" s="21" customFormat="1" ht="39" customHeight="1">
      <c r="A1020" s="42">
        <v>948</v>
      </c>
      <c r="B1020" s="43" t="s">
        <v>824</v>
      </c>
      <c r="C1020" s="19" t="s">
        <v>35</v>
      </c>
      <c r="D1020" s="53">
        <v>406250</v>
      </c>
      <c r="E1020" s="59"/>
    </row>
    <row r="1021" spans="1:5" s="21" customFormat="1" ht="45" customHeight="1">
      <c r="A1021" s="42">
        <v>949</v>
      </c>
      <c r="B1021" s="43" t="s">
        <v>825</v>
      </c>
      <c r="C1021" s="19" t="s">
        <v>35</v>
      </c>
      <c r="D1021" s="53">
        <v>406250</v>
      </c>
      <c r="E1021" s="59"/>
    </row>
    <row r="1022" spans="1:5" s="21" customFormat="1" ht="35.25" customHeight="1">
      <c r="A1022" s="42">
        <v>950</v>
      </c>
      <c r="B1022" s="43" t="s">
        <v>826</v>
      </c>
      <c r="C1022" s="19" t="s">
        <v>35</v>
      </c>
      <c r="D1022" s="53">
        <v>406250</v>
      </c>
      <c r="E1022" s="59"/>
    </row>
    <row r="1023" spans="1:5" s="21" customFormat="1" ht="27" customHeight="1">
      <c r="A1023" s="42">
        <v>951</v>
      </c>
      <c r="B1023" s="43" t="s">
        <v>827</v>
      </c>
      <c r="C1023" s="19" t="s">
        <v>35</v>
      </c>
      <c r="D1023" s="53">
        <v>406250</v>
      </c>
      <c r="E1023" s="59"/>
    </row>
    <row r="1024" spans="1:5" s="21" customFormat="1" ht="25.5" customHeight="1">
      <c r="A1024" s="42">
        <v>952</v>
      </c>
      <c r="B1024" s="43" t="s">
        <v>828</v>
      </c>
      <c r="C1024" s="19" t="s">
        <v>35</v>
      </c>
      <c r="D1024" s="53">
        <v>406250</v>
      </c>
      <c r="E1024" s="59"/>
    </row>
    <row r="1025" spans="1:5" s="21" customFormat="1" ht="34.5" customHeight="1">
      <c r="A1025" s="42">
        <v>953</v>
      </c>
      <c r="B1025" s="43" t="s">
        <v>829</v>
      </c>
      <c r="C1025" s="19" t="s">
        <v>35</v>
      </c>
      <c r="D1025" s="53">
        <v>406250</v>
      </c>
      <c r="E1025" s="59"/>
    </row>
    <row r="1026" spans="1:5" s="21" customFormat="1" ht="40.5" customHeight="1">
      <c r="A1026" s="42">
        <v>954</v>
      </c>
      <c r="B1026" s="43" t="s">
        <v>830</v>
      </c>
      <c r="C1026" s="19" t="s">
        <v>35</v>
      </c>
      <c r="D1026" s="53">
        <v>406250</v>
      </c>
      <c r="E1026" s="59"/>
    </row>
    <row r="1027" spans="1:5" s="21" customFormat="1" ht="30" customHeight="1">
      <c r="A1027" s="42">
        <v>955</v>
      </c>
      <c r="B1027" s="43" t="s">
        <v>819</v>
      </c>
      <c r="C1027" s="19" t="s">
        <v>35</v>
      </c>
      <c r="D1027" s="53">
        <v>406250</v>
      </c>
      <c r="E1027" s="59"/>
    </row>
    <row r="1028" spans="1:5" s="21" customFormat="1" ht="51" customHeight="1">
      <c r="A1028" s="42">
        <v>956</v>
      </c>
      <c r="B1028" s="43" t="s">
        <v>831</v>
      </c>
      <c r="C1028" s="19" t="s">
        <v>35</v>
      </c>
      <c r="D1028" s="53">
        <v>406250</v>
      </c>
      <c r="E1028" s="59"/>
    </row>
    <row r="1029" spans="1:5" s="21" customFormat="1" ht="39.75" customHeight="1">
      <c r="A1029" s="42">
        <v>957</v>
      </c>
      <c r="B1029" s="43" t="s">
        <v>832</v>
      </c>
      <c r="C1029" s="19" t="s">
        <v>35</v>
      </c>
      <c r="D1029" s="53">
        <v>406250</v>
      </c>
      <c r="E1029" s="59"/>
    </row>
    <row r="1030" spans="1:5" s="21" customFormat="1" ht="55.5" customHeight="1">
      <c r="A1030" s="42">
        <v>958</v>
      </c>
      <c r="B1030" s="43" t="s">
        <v>833</v>
      </c>
      <c r="C1030" s="19" t="s">
        <v>35</v>
      </c>
      <c r="D1030" s="53">
        <v>250000</v>
      </c>
      <c r="E1030" s="59"/>
    </row>
    <row r="1031" spans="1:5" s="21" customFormat="1" ht="27" customHeight="1">
      <c r="A1031" s="42">
        <v>959</v>
      </c>
      <c r="B1031" s="43" t="s">
        <v>834</v>
      </c>
      <c r="C1031" s="19" t="s">
        <v>35</v>
      </c>
      <c r="D1031" s="53">
        <v>250000</v>
      </c>
      <c r="E1031" s="59"/>
    </row>
    <row r="1032" spans="1:5" s="21" customFormat="1" ht="24" customHeight="1">
      <c r="A1032" s="42">
        <v>960</v>
      </c>
      <c r="B1032" s="43" t="s">
        <v>835</v>
      </c>
      <c r="C1032" s="19" t="s">
        <v>35</v>
      </c>
      <c r="D1032" s="53">
        <v>250000</v>
      </c>
      <c r="E1032" s="59"/>
    </row>
    <row r="1033" spans="1:5" s="21" customFormat="1" ht="36" customHeight="1">
      <c r="A1033" s="42">
        <v>961</v>
      </c>
      <c r="B1033" s="43" t="s">
        <v>836</v>
      </c>
      <c r="C1033" s="19" t="s">
        <v>35</v>
      </c>
      <c r="D1033" s="53">
        <v>250000</v>
      </c>
      <c r="E1033" s="59"/>
    </row>
    <row r="1034" spans="1:5" s="21" customFormat="1" ht="35.25" customHeight="1">
      <c r="A1034" s="42">
        <v>962</v>
      </c>
      <c r="B1034" s="43" t="s">
        <v>837</v>
      </c>
      <c r="C1034" s="19" t="s">
        <v>35</v>
      </c>
      <c r="D1034" s="53">
        <v>187500</v>
      </c>
      <c r="E1034" s="59"/>
    </row>
    <row r="1035" spans="1:5" s="21" customFormat="1" ht="33" customHeight="1">
      <c r="A1035" s="42">
        <v>963</v>
      </c>
      <c r="B1035" s="43" t="s">
        <v>838</v>
      </c>
      <c r="C1035" s="19" t="s">
        <v>35</v>
      </c>
      <c r="D1035" s="53">
        <v>250000</v>
      </c>
      <c r="E1035" s="59"/>
    </row>
    <row r="1036" spans="1:5" s="21" customFormat="1" ht="36" customHeight="1">
      <c r="A1036" s="42">
        <v>964</v>
      </c>
      <c r="B1036" s="43" t="s">
        <v>839</v>
      </c>
      <c r="C1036" s="19" t="s">
        <v>35</v>
      </c>
      <c r="D1036" s="53">
        <v>250000</v>
      </c>
      <c r="E1036" s="59"/>
    </row>
    <row r="1037" spans="1:5" s="21" customFormat="1" ht="33.75" customHeight="1">
      <c r="A1037" s="42">
        <v>965</v>
      </c>
      <c r="B1037" s="43" t="s">
        <v>840</v>
      </c>
      <c r="C1037" s="19" t="s">
        <v>35</v>
      </c>
      <c r="D1037" s="53">
        <v>250000</v>
      </c>
      <c r="E1037" s="59"/>
    </row>
    <row r="1038" spans="1:5" s="21" customFormat="1" ht="42" customHeight="1">
      <c r="A1038" s="42">
        <v>966</v>
      </c>
      <c r="B1038" s="43" t="s">
        <v>841</v>
      </c>
      <c r="C1038" s="19" t="s">
        <v>35</v>
      </c>
      <c r="D1038" s="53">
        <v>250000</v>
      </c>
      <c r="E1038" s="59"/>
    </row>
    <row r="1039" spans="1:5" s="21" customFormat="1" ht="38.25" customHeight="1">
      <c r="A1039" s="42">
        <v>967</v>
      </c>
      <c r="B1039" s="43" t="s">
        <v>842</v>
      </c>
      <c r="C1039" s="19" t="s">
        <v>35</v>
      </c>
      <c r="D1039" s="53">
        <v>250000</v>
      </c>
      <c r="E1039" s="59"/>
    </row>
    <row r="1040" spans="1:5" s="21" customFormat="1" ht="36" customHeight="1">
      <c r="A1040" s="42">
        <v>968</v>
      </c>
      <c r="B1040" s="43" t="s">
        <v>843</v>
      </c>
      <c r="C1040" s="19" t="s">
        <v>35</v>
      </c>
      <c r="D1040" s="53">
        <v>500000</v>
      </c>
      <c r="E1040" s="59"/>
    </row>
    <row r="1041" spans="1:5" s="21" customFormat="1" ht="36" customHeight="1">
      <c r="A1041" s="42">
        <v>969</v>
      </c>
      <c r="B1041" s="43" t="s">
        <v>844</v>
      </c>
      <c r="C1041" s="19" t="s">
        <v>35</v>
      </c>
      <c r="D1041" s="53">
        <v>312500</v>
      </c>
      <c r="E1041" s="59"/>
    </row>
    <row r="1042" spans="1:5" s="21" customFormat="1" ht="37.5">
      <c r="A1042" s="42">
        <v>970</v>
      </c>
      <c r="B1042" s="43" t="s">
        <v>845</v>
      </c>
      <c r="C1042" s="19" t="s">
        <v>35</v>
      </c>
      <c r="D1042" s="53">
        <v>562500</v>
      </c>
      <c r="E1042" s="59"/>
    </row>
    <row r="1043" spans="1:5" s="21" customFormat="1" ht="28.5" customHeight="1">
      <c r="A1043" s="42">
        <v>971</v>
      </c>
      <c r="B1043" s="43" t="s">
        <v>1117</v>
      </c>
      <c r="C1043" s="19" t="s">
        <v>35</v>
      </c>
      <c r="D1043" s="53">
        <v>312500</v>
      </c>
      <c r="E1043" s="59"/>
    </row>
    <row r="1044" spans="1:5" s="21" customFormat="1" ht="30.75" customHeight="1">
      <c r="A1044" s="42">
        <v>972</v>
      </c>
      <c r="B1044" s="43" t="s">
        <v>846</v>
      </c>
      <c r="C1044" s="19" t="s">
        <v>35</v>
      </c>
      <c r="D1044" s="53">
        <v>250000</v>
      </c>
      <c r="E1044" s="59"/>
    </row>
    <row r="1045" spans="1:5" s="21" customFormat="1" ht="30" customHeight="1">
      <c r="A1045" s="42">
        <v>973</v>
      </c>
      <c r="B1045" s="43" t="s">
        <v>847</v>
      </c>
      <c r="C1045" s="19" t="s">
        <v>35</v>
      </c>
      <c r="D1045" s="53">
        <v>625000</v>
      </c>
      <c r="E1045" s="59"/>
    </row>
    <row r="1046" spans="1:5" s="21" customFormat="1" ht="36" customHeight="1">
      <c r="A1046" s="42">
        <v>974</v>
      </c>
      <c r="B1046" s="43" t="s">
        <v>848</v>
      </c>
      <c r="C1046" s="19" t="s">
        <v>35</v>
      </c>
      <c r="D1046" s="53">
        <v>250000</v>
      </c>
      <c r="E1046" s="59"/>
    </row>
    <row r="1047" spans="1:5" s="21" customFormat="1" ht="45.75" customHeight="1">
      <c r="A1047" s="42">
        <v>975</v>
      </c>
      <c r="B1047" s="43" t="s">
        <v>849</v>
      </c>
      <c r="C1047" s="19" t="s">
        <v>35</v>
      </c>
      <c r="D1047" s="53">
        <v>250000</v>
      </c>
      <c r="E1047" s="59"/>
    </row>
    <row r="1048" spans="1:5" s="21" customFormat="1" ht="34.5" customHeight="1">
      <c r="A1048" s="42">
        <v>976</v>
      </c>
      <c r="B1048" s="43" t="s">
        <v>850</v>
      </c>
      <c r="C1048" s="19" t="s">
        <v>35</v>
      </c>
      <c r="D1048" s="53">
        <v>250000</v>
      </c>
      <c r="E1048" s="59"/>
    </row>
    <row r="1049" spans="1:5" s="21" customFormat="1" ht="24.75" customHeight="1">
      <c r="A1049" s="42">
        <v>977</v>
      </c>
      <c r="B1049" s="43" t="s">
        <v>851</v>
      </c>
      <c r="C1049" s="19" t="s">
        <v>35</v>
      </c>
      <c r="D1049" s="53">
        <v>375000</v>
      </c>
      <c r="E1049" s="59"/>
    </row>
    <row r="1050" spans="1:4" s="16" customFormat="1" ht="36.75" customHeight="1">
      <c r="A1050" s="42">
        <v>978</v>
      </c>
      <c r="B1050" s="43" t="s">
        <v>852</v>
      </c>
      <c r="C1050" s="19" t="s">
        <v>35</v>
      </c>
      <c r="D1050" s="53">
        <v>500000</v>
      </c>
    </row>
    <row r="1051" spans="1:4" s="16" customFormat="1" ht="68.25" customHeight="1">
      <c r="A1051" s="42">
        <v>979</v>
      </c>
      <c r="B1051" s="43" t="s">
        <v>853</v>
      </c>
      <c r="C1051" s="19" t="s">
        <v>35</v>
      </c>
      <c r="D1051" s="53">
        <v>500000</v>
      </c>
    </row>
    <row r="1052" spans="1:4" s="16" customFormat="1" ht="45" customHeight="1">
      <c r="A1052" s="42">
        <v>980</v>
      </c>
      <c r="B1052" s="43" t="s">
        <v>854</v>
      </c>
      <c r="C1052" s="19" t="s">
        <v>35</v>
      </c>
      <c r="D1052" s="53">
        <v>387500</v>
      </c>
    </row>
    <row r="1053" spans="1:4" s="16" customFormat="1" ht="38.25" customHeight="1">
      <c r="A1053" s="42">
        <v>981</v>
      </c>
      <c r="B1053" s="43" t="s">
        <v>855</v>
      </c>
      <c r="C1053" s="19" t="s">
        <v>35</v>
      </c>
      <c r="D1053" s="53">
        <v>387500</v>
      </c>
    </row>
    <row r="1054" spans="1:4" s="16" customFormat="1" ht="27.75" customHeight="1">
      <c r="A1054" s="42">
        <v>982</v>
      </c>
      <c r="B1054" s="43" t="s">
        <v>856</v>
      </c>
      <c r="C1054" s="19" t="s">
        <v>35</v>
      </c>
      <c r="D1054" s="53">
        <v>387500</v>
      </c>
    </row>
    <row r="1055" spans="1:4" s="16" customFormat="1" ht="27" customHeight="1">
      <c r="A1055" s="42">
        <v>983</v>
      </c>
      <c r="B1055" s="43" t="s">
        <v>857</v>
      </c>
      <c r="C1055" s="19" t="s">
        <v>35</v>
      </c>
      <c r="D1055" s="53">
        <v>387500</v>
      </c>
    </row>
    <row r="1056" spans="1:4" s="5" customFormat="1" ht="45.75" customHeight="1">
      <c r="A1056" s="42">
        <v>984</v>
      </c>
      <c r="B1056" s="43" t="s">
        <v>858</v>
      </c>
      <c r="C1056" s="19" t="s">
        <v>35</v>
      </c>
      <c r="D1056" s="53">
        <v>625000</v>
      </c>
    </row>
    <row r="1057" spans="1:4" s="5" customFormat="1" ht="55.5" customHeight="1">
      <c r="A1057" s="42">
        <v>985</v>
      </c>
      <c r="B1057" s="43" t="s">
        <v>859</v>
      </c>
      <c r="C1057" s="19" t="s">
        <v>35</v>
      </c>
      <c r="D1057" s="53">
        <v>625000</v>
      </c>
    </row>
    <row r="1058" spans="1:4" s="5" customFormat="1" ht="55.5" customHeight="1">
      <c r="A1058" s="42">
        <v>986</v>
      </c>
      <c r="B1058" s="43" t="s">
        <v>860</v>
      </c>
      <c r="C1058" s="19" t="s">
        <v>35</v>
      </c>
      <c r="D1058" s="53">
        <v>625000</v>
      </c>
    </row>
    <row r="1059" spans="1:4" s="5" customFormat="1" ht="55.5" customHeight="1">
      <c r="A1059" s="42">
        <v>987</v>
      </c>
      <c r="B1059" s="43" t="s">
        <v>861</v>
      </c>
      <c r="C1059" s="19" t="s">
        <v>35</v>
      </c>
      <c r="D1059" s="53">
        <v>625000</v>
      </c>
    </row>
    <row r="1060" spans="1:4" s="5" customFormat="1" ht="55.5" customHeight="1">
      <c r="A1060" s="42">
        <v>988</v>
      </c>
      <c r="B1060" s="43" t="s">
        <v>862</v>
      </c>
      <c r="C1060" s="19" t="s">
        <v>35</v>
      </c>
      <c r="D1060" s="53">
        <v>625000</v>
      </c>
    </row>
    <row r="1061" spans="1:4" s="5" customFormat="1" ht="55.5" customHeight="1">
      <c r="A1061" s="42">
        <v>989</v>
      </c>
      <c r="B1061" s="43" t="s">
        <v>863</v>
      </c>
      <c r="C1061" s="19" t="s">
        <v>35</v>
      </c>
      <c r="D1061" s="53">
        <v>625000</v>
      </c>
    </row>
    <row r="1062" spans="1:4" s="16" customFormat="1" ht="33.75" customHeight="1">
      <c r="A1062" s="42">
        <v>990</v>
      </c>
      <c r="B1062" s="43" t="s">
        <v>864</v>
      </c>
      <c r="C1062" s="19" t="s">
        <v>35</v>
      </c>
      <c r="D1062" s="53">
        <v>125000</v>
      </c>
    </row>
    <row r="1063" spans="1:4" s="16" customFormat="1" ht="38.25" customHeight="1">
      <c r="A1063" s="42">
        <v>991</v>
      </c>
      <c r="B1063" s="43" t="s">
        <v>865</v>
      </c>
      <c r="C1063" s="19" t="s">
        <v>35</v>
      </c>
      <c r="D1063" s="53">
        <v>112500</v>
      </c>
    </row>
    <row r="1064" spans="1:4" s="16" customFormat="1" ht="39" customHeight="1">
      <c r="A1064" s="42">
        <v>992</v>
      </c>
      <c r="B1064" s="43" t="s">
        <v>866</v>
      </c>
      <c r="C1064" s="19" t="s">
        <v>35</v>
      </c>
      <c r="D1064" s="53">
        <v>112500</v>
      </c>
    </row>
    <row r="1065" spans="1:4" s="16" customFormat="1" ht="44.25" customHeight="1">
      <c r="A1065" s="42">
        <v>993</v>
      </c>
      <c r="B1065" s="43" t="s">
        <v>867</v>
      </c>
      <c r="C1065" s="19" t="s">
        <v>35</v>
      </c>
      <c r="D1065" s="53">
        <v>125000</v>
      </c>
    </row>
    <row r="1066" spans="1:4" s="13" customFormat="1" ht="34.5" customHeight="1">
      <c r="A1066" s="42">
        <v>994</v>
      </c>
      <c r="B1066" s="43" t="s">
        <v>868</v>
      </c>
      <c r="C1066" s="19" t="s">
        <v>35</v>
      </c>
      <c r="D1066" s="53">
        <v>112500</v>
      </c>
    </row>
    <row r="1067" spans="1:4" s="13" customFormat="1" ht="65.25" customHeight="1">
      <c r="A1067" s="42">
        <v>995</v>
      </c>
      <c r="B1067" s="43" t="s">
        <v>869</v>
      </c>
      <c r="C1067" s="19" t="s">
        <v>35</v>
      </c>
      <c r="D1067" s="53">
        <v>112500</v>
      </c>
    </row>
    <row r="1068" spans="1:4" s="13" customFormat="1" ht="39" customHeight="1">
      <c r="A1068" s="42">
        <v>996</v>
      </c>
      <c r="B1068" s="43" t="s">
        <v>870</v>
      </c>
      <c r="C1068" s="19" t="s">
        <v>35</v>
      </c>
      <c r="D1068" s="53">
        <v>187500</v>
      </c>
    </row>
    <row r="1069" spans="1:4" s="13" customFormat="1" ht="37.5">
      <c r="A1069" s="42">
        <v>997</v>
      </c>
      <c r="B1069" s="43" t="s">
        <v>871</v>
      </c>
      <c r="C1069" s="19" t="s">
        <v>35</v>
      </c>
      <c r="D1069" s="53">
        <v>187500</v>
      </c>
    </row>
    <row r="1070" spans="1:4" s="16" customFormat="1" ht="36.75" customHeight="1">
      <c r="A1070" s="42">
        <v>998</v>
      </c>
      <c r="B1070" s="43" t="s">
        <v>872</v>
      </c>
      <c r="C1070" s="19" t="s">
        <v>35</v>
      </c>
      <c r="D1070" s="53">
        <v>187500</v>
      </c>
    </row>
    <row r="1071" spans="1:4" s="16" customFormat="1" ht="31.5" customHeight="1">
      <c r="A1071" s="42">
        <v>999</v>
      </c>
      <c r="B1071" s="43" t="s">
        <v>873</v>
      </c>
      <c r="C1071" s="19" t="s">
        <v>35</v>
      </c>
      <c r="D1071" s="53">
        <v>137500</v>
      </c>
    </row>
    <row r="1072" spans="1:4" s="16" customFormat="1" ht="38.25" customHeight="1">
      <c r="A1072" s="42">
        <v>1000</v>
      </c>
      <c r="B1072" s="43" t="s">
        <v>874</v>
      </c>
      <c r="C1072" s="19" t="s">
        <v>35</v>
      </c>
      <c r="D1072" s="53">
        <v>112500</v>
      </c>
    </row>
    <row r="1073" spans="1:4" s="16" customFormat="1" ht="33" customHeight="1">
      <c r="A1073" s="42">
        <v>1001</v>
      </c>
      <c r="B1073" s="43" t="s">
        <v>875</v>
      </c>
      <c r="C1073" s="19" t="s">
        <v>35</v>
      </c>
      <c r="D1073" s="53">
        <v>250000</v>
      </c>
    </row>
    <row r="1074" spans="1:4" s="13" customFormat="1" ht="39.75" customHeight="1">
      <c r="A1074" s="42">
        <v>1002</v>
      </c>
      <c r="B1074" s="43" t="s">
        <v>876</v>
      </c>
      <c r="C1074" s="19" t="s">
        <v>35</v>
      </c>
      <c r="D1074" s="53">
        <v>112500</v>
      </c>
    </row>
    <row r="1075" spans="1:4" s="13" customFormat="1" ht="39.75" customHeight="1">
      <c r="A1075" s="42">
        <v>1003</v>
      </c>
      <c r="B1075" s="43" t="s">
        <v>877</v>
      </c>
      <c r="C1075" s="19" t="s">
        <v>35</v>
      </c>
      <c r="D1075" s="53">
        <v>112500</v>
      </c>
    </row>
    <row r="1076" spans="1:4" s="13" customFormat="1" ht="50.25" customHeight="1">
      <c r="A1076" s="42">
        <v>1004</v>
      </c>
      <c r="B1076" s="43" t="s">
        <v>878</v>
      </c>
      <c r="C1076" s="19" t="s">
        <v>35</v>
      </c>
      <c r="D1076" s="53">
        <v>312500</v>
      </c>
    </row>
    <row r="1077" spans="1:4" s="16" customFormat="1" ht="42.75" customHeight="1">
      <c r="A1077" s="42">
        <v>1005</v>
      </c>
      <c r="B1077" s="43" t="s">
        <v>879</v>
      </c>
      <c r="C1077" s="19" t="s">
        <v>35</v>
      </c>
      <c r="D1077" s="53">
        <v>312500</v>
      </c>
    </row>
    <row r="1078" spans="1:4" s="16" customFormat="1" ht="45" customHeight="1">
      <c r="A1078" s="42">
        <v>1006</v>
      </c>
      <c r="B1078" s="43" t="s">
        <v>880</v>
      </c>
      <c r="C1078" s="19" t="s">
        <v>35</v>
      </c>
      <c r="D1078" s="53">
        <v>624999.523965837</v>
      </c>
    </row>
    <row r="1079" spans="1:4" s="16" customFormat="1" ht="61.5" customHeight="1">
      <c r="A1079" s="42">
        <v>1007</v>
      </c>
      <c r="B1079" s="43" t="s">
        <v>881</v>
      </c>
      <c r="C1079" s="19" t="s">
        <v>35</v>
      </c>
      <c r="D1079" s="53">
        <v>512500</v>
      </c>
    </row>
    <row r="1080" spans="1:4" s="16" customFormat="1" ht="33" customHeight="1">
      <c r="A1080" s="42">
        <v>1008</v>
      </c>
      <c r="B1080" s="43" t="s">
        <v>882</v>
      </c>
      <c r="C1080" s="19" t="s">
        <v>35</v>
      </c>
      <c r="D1080" s="53">
        <v>287500</v>
      </c>
    </row>
    <row r="1081" spans="1:4" s="16" customFormat="1" ht="46.5" customHeight="1">
      <c r="A1081" s="42">
        <v>1009</v>
      </c>
      <c r="B1081" s="43" t="s">
        <v>883</v>
      </c>
      <c r="C1081" s="19" t="s">
        <v>35</v>
      </c>
      <c r="D1081" s="53">
        <v>362500</v>
      </c>
    </row>
    <row r="1082" spans="1:4" s="16" customFormat="1" ht="42" customHeight="1">
      <c r="A1082" s="42">
        <v>1010</v>
      </c>
      <c r="B1082" s="43" t="s">
        <v>884</v>
      </c>
      <c r="C1082" s="19" t="s">
        <v>35</v>
      </c>
      <c r="D1082" s="53">
        <v>931250</v>
      </c>
    </row>
    <row r="1083" spans="1:4" s="16" customFormat="1" ht="35.25" customHeight="1">
      <c r="A1083" s="42">
        <v>1011</v>
      </c>
      <c r="B1083" s="43" t="s">
        <v>885</v>
      </c>
      <c r="C1083" s="19" t="s">
        <v>35</v>
      </c>
      <c r="D1083" s="53">
        <v>387500</v>
      </c>
    </row>
    <row r="1084" spans="1:4" s="16" customFormat="1" ht="44.25" customHeight="1">
      <c r="A1084" s="42">
        <v>1012</v>
      </c>
      <c r="B1084" s="43" t="s">
        <v>886</v>
      </c>
      <c r="C1084" s="19" t="s">
        <v>35</v>
      </c>
      <c r="D1084" s="53">
        <v>155000</v>
      </c>
    </row>
    <row r="1085" spans="1:4" s="13" customFormat="1" ht="39.75" customHeight="1">
      <c r="A1085" s="42">
        <v>1013</v>
      </c>
      <c r="B1085" s="43" t="s">
        <v>887</v>
      </c>
      <c r="C1085" s="19" t="s">
        <v>35</v>
      </c>
      <c r="D1085" s="53">
        <v>225000</v>
      </c>
    </row>
    <row r="1086" spans="1:4" s="13" customFormat="1" ht="37.5" customHeight="1">
      <c r="A1086" s="42">
        <v>1014</v>
      </c>
      <c r="B1086" s="43" t="s">
        <v>888</v>
      </c>
      <c r="C1086" s="19" t="s">
        <v>35</v>
      </c>
      <c r="D1086" s="53">
        <v>337500</v>
      </c>
    </row>
    <row r="1087" spans="1:4" s="16" customFormat="1" ht="35.25" customHeight="1">
      <c r="A1087" s="42">
        <v>1015</v>
      </c>
      <c r="B1087" s="43" t="s">
        <v>889</v>
      </c>
      <c r="C1087" s="19" t="s">
        <v>35</v>
      </c>
      <c r="D1087" s="53">
        <v>868750</v>
      </c>
    </row>
    <row r="1088" spans="1:4" s="16" customFormat="1" ht="41.25" customHeight="1">
      <c r="A1088" s="42">
        <v>1016</v>
      </c>
      <c r="B1088" s="43" t="s">
        <v>890</v>
      </c>
      <c r="C1088" s="19" t="s">
        <v>35</v>
      </c>
      <c r="D1088" s="53">
        <v>562500</v>
      </c>
    </row>
    <row r="1089" spans="1:4" s="16" customFormat="1" ht="38.25" customHeight="1">
      <c r="A1089" s="42">
        <v>1017</v>
      </c>
      <c r="B1089" s="43" t="s">
        <v>891</v>
      </c>
      <c r="C1089" s="19" t="s">
        <v>35</v>
      </c>
      <c r="D1089" s="53">
        <v>1625000</v>
      </c>
    </row>
    <row r="1090" spans="1:4" s="16" customFormat="1" ht="35.25" customHeight="1">
      <c r="A1090" s="42">
        <v>1018</v>
      </c>
      <c r="B1090" s="66" t="s">
        <v>766</v>
      </c>
      <c r="C1090" s="9" t="s">
        <v>35</v>
      </c>
      <c r="D1090" s="53">
        <v>570000</v>
      </c>
    </row>
    <row r="1091" spans="1:4" s="16" customFormat="1" ht="21.75" customHeight="1">
      <c r="A1091" s="42">
        <v>1019</v>
      </c>
      <c r="B1091" s="66" t="s">
        <v>767</v>
      </c>
      <c r="C1091" s="9" t="s">
        <v>35</v>
      </c>
      <c r="D1091" s="53">
        <v>1035000</v>
      </c>
    </row>
    <row r="1092" spans="1:4" s="16" customFormat="1" ht="21.75" customHeight="1">
      <c r="A1092" s="42">
        <v>1020</v>
      </c>
      <c r="B1092" s="66" t="s">
        <v>768</v>
      </c>
      <c r="C1092" s="9" t="s">
        <v>35</v>
      </c>
      <c r="D1092" s="53">
        <v>1500000</v>
      </c>
    </row>
    <row r="1093" spans="1:4" s="16" customFormat="1" ht="20.25" customHeight="1">
      <c r="A1093" s="42">
        <v>1021</v>
      </c>
      <c r="B1093" s="66" t="s">
        <v>599</v>
      </c>
      <c r="C1093" s="19" t="s">
        <v>35</v>
      </c>
      <c r="D1093" s="53">
        <v>1625000</v>
      </c>
    </row>
    <row r="1094" spans="1:4" s="16" customFormat="1" ht="43.5" customHeight="1">
      <c r="A1094" s="42">
        <v>1022</v>
      </c>
      <c r="B1094" s="65" t="s">
        <v>915</v>
      </c>
      <c r="C1094" s="19" t="s">
        <v>35</v>
      </c>
      <c r="D1094" s="53">
        <v>375000</v>
      </c>
    </row>
    <row r="1095" spans="1:4" s="16" customFormat="1" ht="43.5" customHeight="1">
      <c r="A1095" s="42">
        <v>1023</v>
      </c>
      <c r="B1095" s="65" t="s">
        <v>916</v>
      </c>
      <c r="C1095" s="19" t="s">
        <v>35</v>
      </c>
      <c r="D1095" s="53">
        <v>437500</v>
      </c>
    </row>
    <row r="1096" spans="1:4" s="16" customFormat="1" ht="43.5" customHeight="1">
      <c r="A1096" s="42">
        <v>1024</v>
      </c>
      <c r="B1096" s="65" t="s">
        <v>917</v>
      </c>
      <c r="C1096" s="19" t="s">
        <v>35</v>
      </c>
      <c r="D1096" s="53">
        <v>500000</v>
      </c>
    </row>
    <row r="1097" spans="1:4" s="16" customFormat="1" ht="43.5" customHeight="1">
      <c r="A1097" s="42">
        <v>1025</v>
      </c>
      <c r="B1097" s="65" t="s">
        <v>918</v>
      </c>
      <c r="C1097" s="19" t="s">
        <v>35</v>
      </c>
      <c r="D1097" s="53">
        <v>250000</v>
      </c>
    </row>
    <row r="1098" spans="1:4" s="16" customFormat="1" ht="43.5" customHeight="1">
      <c r="A1098" s="42">
        <v>1026</v>
      </c>
      <c r="B1098" s="65" t="s">
        <v>919</v>
      </c>
      <c r="C1098" s="19" t="s">
        <v>35</v>
      </c>
      <c r="D1098" s="53">
        <v>312500</v>
      </c>
    </row>
    <row r="1099" spans="1:4" s="16" customFormat="1" ht="43.5" customHeight="1">
      <c r="A1099" s="42">
        <v>1027</v>
      </c>
      <c r="B1099" s="65" t="s">
        <v>920</v>
      </c>
      <c r="C1099" s="19" t="s">
        <v>35</v>
      </c>
      <c r="D1099" s="53">
        <v>375000</v>
      </c>
    </row>
    <row r="1100" spans="1:4" s="16" customFormat="1" ht="45.75" customHeight="1">
      <c r="A1100" s="42">
        <v>1028</v>
      </c>
      <c r="B1100" s="65" t="s">
        <v>921</v>
      </c>
      <c r="C1100" s="19" t="s">
        <v>35</v>
      </c>
      <c r="D1100" s="53">
        <v>375000</v>
      </c>
    </row>
    <row r="1101" spans="1:4" s="16" customFormat="1" ht="45.75" customHeight="1">
      <c r="A1101" s="42">
        <v>1029</v>
      </c>
      <c r="B1101" s="65" t="s">
        <v>922</v>
      </c>
      <c r="C1101" s="19" t="s">
        <v>35</v>
      </c>
      <c r="D1101" s="53">
        <v>437500</v>
      </c>
    </row>
    <row r="1102" spans="1:4" s="16" customFormat="1" ht="45.75" customHeight="1">
      <c r="A1102" s="42">
        <v>1030</v>
      </c>
      <c r="B1102" s="65" t="s">
        <v>923</v>
      </c>
      <c r="C1102" s="19" t="s">
        <v>35</v>
      </c>
      <c r="D1102" s="53">
        <v>500000</v>
      </c>
    </row>
    <row r="1103" spans="1:4" s="16" customFormat="1" ht="45.75" customHeight="1">
      <c r="A1103" s="42">
        <v>1031</v>
      </c>
      <c r="B1103" s="65" t="s">
        <v>924</v>
      </c>
      <c r="C1103" s="19" t="s">
        <v>35</v>
      </c>
      <c r="D1103" s="53">
        <v>187500</v>
      </c>
    </row>
    <row r="1104" spans="1:4" s="16" customFormat="1" ht="45.75" customHeight="1">
      <c r="A1104" s="42">
        <v>1032</v>
      </c>
      <c r="B1104" s="65" t="s">
        <v>925</v>
      </c>
      <c r="C1104" s="19" t="s">
        <v>35</v>
      </c>
      <c r="D1104" s="53">
        <v>250000</v>
      </c>
    </row>
    <row r="1105" spans="1:4" s="16" customFormat="1" ht="45.75" customHeight="1">
      <c r="A1105" s="42">
        <v>1033</v>
      </c>
      <c r="B1105" s="65" t="s">
        <v>926</v>
      </c>
      <c r="C1105" s="19" t="s">
        <v>20</v>
      </c>
      <c r="D1105" s="53">
        <v>312500</v>
      </c>
    </row>
    <row r="1106" spans="1:4" s="16" customFormat="1" ht="45.75" customHeight="1">
      <c r="A1106" s="42">
        <v>1034</v>
      </c>
      <c r="B1106" s="65" t="s">
        <v>927</v>
      </c>
      <c r="C1106" s="19" t="s">
        <v>35</v>
      </c>
      <c r="D1106" s="53">
        <v>250000</v>
      </c>
    </row>
    <row r="1107" spans="1:4" s="16" customFormat="1" ht="45.75" customHeight="1">
      <c r="A1107" s="42">
        <v>1035</v>
      </c>
      <c r="B1107" s="65" t="s">
        <v>928</v>
      </c>
      <c r="C1107" s="19" t="s">
        <v>35</v>
      </c>
      <c r="D1107" s="53">
        <v>312500</v>
      </c>
    </row>
    <row r="1108" spans="1:4" s="16" customFormat="1" ht="45.75" customHeight="1">
      <c r="A1108" s="42">
        <v>1036</v>
      </c>
      <c r="B1108" s="65" t="s">
        <v>929</v>
      </c>
      <c r="C1108" s="19" t="s">
        <v>35</v>
      </c>
      <c r="D1108" s="53">
        <v>375000</v>
      </c>
    </row>
    <row r="1109" spans="1:4" s="16" customFormat="1" ht="45.75" customHeight="1">
      <c r="A1109" s="42">
        <v>1037</v>
      </c>
      <c r="B1109" s="65" t="s">
        <v>930</v>
      </c>
      <c r="C1109" s="19" t="s">
        <v>35</v>
      </c>
      <c r="D1109" s="53">
        <v>225000</v>
      </c>
    </row>
    <row r="1110" spans="1:4" s="16" customFormat="1" ht="45.75" customHeight="1">
      <c r="A1110" s="42">
        <v>1038</v>
      </c>
      <c r="B1110" s="65" t="s">
        <v>931</v>
      </c>
      <c r="C1110" s="19" t="s">
        <v>35</v>
      </c>
      <c r="D1110" s="53">
        <v>287500</v>
      </c>
    </row>
    <row r="1111" spans="1:4" s="16" customFormat="1" ht="45.75" customHeight="1">
      <c r="A1111" s="42">
        <v>1039</v>
      </c>
      <c r="B1111" s="65" t="s">
        <v>932</v>
      </c>
      <c r="C1111" s="19" t="s">
        <v>35</v>
      </c>
      <c r="D1111" s="53">
        <v>350000</v>
      </c>
    </row>
    <row r="1112" spans="1:4" s="16" customFormat="1" ht="45.75" customHeight="1">
      <c r="A1112" s="42">
        <v>1040</v>
      </c>
      <c r="B1112" s="65" t="s">
        <v>933</v>
      </c>
      <c r="C1112" s="19" t="s">
        <v>35</v>
      </c>
      <c r="D1112" s="53">
        <v>37500</v>
      </c>
    </row>
    <row r="1113" spans="1:4" s="16" customFormat="1" ht="41.25" customHeight="1">
      <c r="A1113" s="42">
        <v>1041</v>
      </c>
      <c r="B1113" s="65" t="s">
        <v>934</v>
      </c>
      <c r="C1113" s="19" t="s">
        <v>35</v>
      </c>
      <c r="D1113" s="53">
        <v>62500</v>
      </c>
    </row>
    <row r="1114" spans="1:4" s="16" customFormat="1" ht="45.75" customHeight="1">
      <c r="A1114" s="42">
        <v>1042</v>
      </c>
      <c r="B1114" s="65" t="s">
        <v>935</v>
      </c>
      <c r="C1114" s="19" t="s">
        <v>35</v>
      </c>
      <c r="D1114" s="53">
        <v>125000</v>
      </c>
    </row>
    <row r="1115" spans="1:4" s="16" customFormat="1" ht="45.75" customHeight="1">
      <c r="A1115" s="42">
        <v>1043</v>
      </c>
      <c r="B1115" s="65" t="s">
        <v>936</v>
      </c>
      <c r="C1115" s="19" t="s">
        <v>35</v>
      </c>
      <c r="D1115" s="53">
        <v>187500</v>
      </c>
    </row>
    <row r="1116" spans="1:4" s="16" customFormat="1" ht="45.75" customHeight="1">
      <c r="A1116" s="42">
        <v>1044</v>
      </c>
      <c r="B1116" s="65" t="s">
        <v>937</v>
      </c>
      <c r="C1116" s="19" t="s">
        <v>35</v>
      </c>
      <c r="D1116" s="53">
        <v>250000</v>
      </c>
    </row>
    <row r="1117" spans="1:4" s="16" customFormat="1" ht="45.75" customHeight="1">
      <c r="A1117" s="42">
        <v>1045</v>
      </c>
      <c r="B1117" s="65" t="s">
        <v>938</v>
      </c>
      <c r="C1117" s="19" t="s">
        <v>35</v>
      </c>
      <c r="D1117" s="53">
        <v>312500</v>
      </c>
    </row>
    <row r="1118" spans="1:4" s="16" customFormat="1" ht="45.75" customHeight="1">
      <c r="A1118" s="42">
        <v>1046</v>
      </c>
      <c r="B1118" s="65" t="s">
        <v>939</v>
      </c>
      <c r="C1118" s="19" t="s">
        <v>35</v>
      </c>
      <c r="D1118" s="53">
        <v>437500</v>
      </c>
    </row>
    <row r="1119" spans="1:4" s="16" customFormat="1" ht="45.75" customHeight="1">
      <c r="A1119" s="42">
        <v>1047</v>
      </c>
      <c r="B1119" s="65" t="s">
        <v>940</v>
      </c>
      <c r="C1119" s="19" t="s">
        <v>35</v>
      </c>
      <c r="D1119" s="53">
        <v>62500</v>
      </c>
    </row>
    <row r="1120" spans="1:4" s="16" customFormat="1" ht="45.75" customHeight="1">
      <c r="A1120" s="42">
        <v>1048</v>
      </c>
      <c r="B1120" s="65" t="s">
        <v>941</v>
      </c>
      <c r="C1120" s="19" t="s">
        <v>35</v>
      </c>
      <c r="D1120" s="53">
        <v>100000</v>
      </c>
    </row>
    <row r="1121" spans="1:4" s="16" customFormat="1" ht="45.75" customHeight="1">
      <c r="A1121" s="42">
        <v>1049</v>
      </c>
      <c r="B1121" s="65" t="s">
        <v>942</v>
      </c>
      <c r="C1121" s="19" t="s">
        <v>35</v>
      </c>
      <c r="D1121" s="53">
        <v>125000</v>
      </c>
    </row>
    <row r="1122" spans="1:4" s="16" customFormat="1" ht="36" customHeight="1">
      <c r="A1122" s="42">
        <v>1050</v>
      </c>
      <c r="B1122" s="27" t="s">
        <v>1094</v>
      </c>
      <c r="C1122" s="9" t="s">
        <v>35</v>
      </c>
      <c r="D1122" s="53">
        <v>187500</v>
      </c>
    </row>
    <row r="1123" spans="1:4" s="16" customFormat="1" ht="24.75" customHeight="1">
      <c r="A1123" s="42">
        <v>1051</v>
      </c>
      <c r="B1123" s="43" t="s">
        <v>1116</v>
      </c>
      <c r="C1123" s="9" t="s">
        <v>35</v>
      </c>
      <c r="D1123" s="53">
        <v>128750</v>
      </c>
    </row>
    <row r="1124" spans="1:4" s="16" customFormat="1" ht="27" customHeight="1">
      <c r="A1124" s="42">
        <v>1052</v>
      </c>
      <c r="B1124" s="43" t="s">
        <v>1022</v>
      </c>
      <c r="C1124" s="9" t="s">
        <v>35</v>
      </c>
      <c r="D1124" s="53">
        <v>203750</v>
      </c>
    </row>
    <row r="1125" spans="1:4" s="16" customFormat="1" ht="26.25" customHeight="1">
      <c r="A1125" s="42">
        <v>1053</v>
      </c>
      <c r="B1125" s="43" t="s">
        <v>1023</v>
      </c>
      <c r="C1125" s="9" t="s">
        <v>35</v>
      </c>
      <c r="D1125" s="53">
        <v>184375</v>
      </c>
    </row>
    <row r="1126" spans="1:4" s="16" customFormat="1" ht="27.75" customHeight="1">
      <c r="A1126" s="42">
        <v>1054</v>
      </c>
      <c r="B1126" s="43" t="s">
        <v>1024</v>
      </c>
      <c r="C1126" s="9" t="s">
        <v>35</v>
      </c>
      <c r="D1126" s="53">
        <v>184375</v>
      </c>
    </row>
    <row r="1127" spans="1:4" s="16" customFormat="1" ht="25.5" customHeight="1">
      <c r="A1127" s="42">
        <v>1055</v>
      </c>
      <c r="B1127" s="43" t="s">
        <v>1025</v>
      </c>
      <c r="C1127" s="9" t="s">
        <v>35</v>
      </c>
      <c r="D1127" s="53">
        <v>231250</v>
      </c>
    </row>
    <row r="1128" spans="1:4" s="16" customFormat="1" ht="37.5" customHeight="1">
      <c r="A1128" s="42">
        <v>1056</v>
      </c>
      <c r="B1128" s="43" t="s">
        <v>1026</v>
      </c>
      <c r="C1128" s="9" t="s">
        <v>35</v>
      </c>
      <c r="D1128" s="53">
        <v>190000</v>
      </c>
    </row>
    <row r="1129" spans="1:4" s="16" customFormat="1" ht="57" customHeight="1">
      <c r="A1129" s="42">
        <v>1057</v>
      </c>
      <c r="B1129" s="43" t="s">
        <v>1027</v>
      </c>
      <c r="C1129" s="9" t="s">
        <v>35</v>
      </c>
      <c r="D1129" s="53">
        <v>150000</v>
      </c>
    </row>
    <row r="1130" spans="1:4" s="16" customFormat="1" ht="33.75" customHeight="1">
      <c r="A1130" s="42">
        <v>1058</v>
      </c>
      <c r="B1130" s="43" t="s">
        <v>1028</v>
      </c>
      <c r="C1130" s="9" t="s">
        <v>35</v>
      </c>
      <c r="D1130" s="53">
        <v>152500</v>
      </c>
    </row>
    <row r="1131" spans="1:4" s="33" customFormat="1" ht="41.25" customHeight="1">
      <c r="A1131" s="42">
        <v>1059</v>
      </c>
      <c r="B1131" s="43" t="s">
        <v>1029</v>
      </c>
      <c r="C1131" s="9" t="s">
        <v>35</v>
      </c>
      <c r="D1131" s="53">
        <v>152500</v>
      </c>
    </row>
    <row r="1132" spans="1:4" s="35" customFormat="1" ht="30.75" customHeight="1">
      <c r="A1132" s="42">
        <v>1060</v>
      </c>
      <c r="B1132" s="43" t="s">
        <v>1030</v>
      </c>
      <c r="C1132" s="9" t="s">
        <v>35</v>
      </c>
      <c r="D1132" s="53">
        <v>162500</v>
      </c>
    </row>
    <row r="1133" spans="1:4" s="35" customFormat="1" ht="37.5" customHeight="1">
      <c r="A1133" s="42">
        <v>1061</v>
      </c>
      <c r="B1133" s="43" t="s">
        <v>1031</v>
      </c>
      <c r="C1133" s="9" t="s">
        <v>35</v>
      </c>
      <c r="D1133" s="53">
        <v>141250</v>
      </c>
    </row>
    <row r="1134" spans="1:4" s="35" customFormat="1" ht="27.75" customHeight="1">
      <c r="A1134" s="42">
        <v>1062</v>
      </c>
      <c r="B1134" s="43" t="s">
        <v>1032</v>
      </c>
      <c r="C1134" s="9" t="s">
        <v>35</v>
      </c>
      <c r="D1134" s="53">
        <v>200000</v>
      </c>
    </row>
    <row r="1135" spans="1:4" s="35" customFormat="1" ht="36" customHeight="1">
      <c r="A1135" s="42">
        <v>1063</v>
      </c>
      <c r="B1135" s="43" t="s">
        <v>1033</v>
      </c>
      <c r="C1135" s="9" t="s">
        <v>20</v>
      </c>
      <c r="D1135" s="53">
        <v>162500</v>
      </c>
    </row>
    <row r="1136" spans="1:4" s="35" customFormat="1" ht="33" customHeight="1">
      <c r="A1136" s="42">
        <v>1064</v>
      </c>
      <c r="B1136" s="43" t="s">
        <v>1034</v>
      </c>
      <c r="C1136" s="9" t="s">
        <v>35</v>
      </c>
      <c r="D1136" s="53">
        <v>172500</v>
      </c>
    </row>
    <row r="1137" spans="1:4" s="35" customFormat="1" ht="26.25" customHeight="1">
      <c r="A1137" s="42">
        <v>1065</v>
      </c>
      <c r="B1137" s="43" t="s">
        <v>1035</v>
      </c>
      <c r="C1137" s="9" t="s">
        <v>35</v>
      </c>
      <c r="D1137" s="53">
        <v>200000</v>
      </c>
    </row>
    <row r="1138" spans="1:4" s="35" customFormat="1" ht="27" customHeight="1">
      <c r="A1138" s="42">
        <v>1066</v>
      </c>
      <c r="B1138" s="43" t="s">
        <v>1036</v>
      </c>
      <c r="C1138" s="9" t="s">
        <v>35</v>
      </c>
      <c r="D1138" s="53">
        <v>200000</v>
      </c>
    </row>
    <row r="1139" spans="1:4" s="35" customFormat="1" ht="24.75" customHeight="1">
      <c r="A1139" s="42">
        <v>1067</v>
      </c>
      <c r="B1139" s="43" t="s">
        <v>1037</v>
      </c>
      <c r="C1139" s="9" t="s">
        <v>35</v>
      </c>
      <c r="D1139" s="53">
        <v>200000</v>
      </c>
    </row>
    <row r="1140" spans="1:4" s="35" customFormat="1" ht="24.75" customHeight="1">
      <c r="A1140" s="42">
        <v>1068</v>
      </c>
      <c r="B1140" s="43" t="s">
        <v>1038</v>
      </c>
      <c r="C1140" s="9" t="s">
        <v>35</v>
      </c>
      <c r="D1140" s="53">
        <v>200000</v>
      </c>
    </row>
    <row r="1141" spans="1:4" s="35" customFormat="1" ht="63.75" customHeight="1">
      <c r="A1141" s="42">
        <v>1069</v>
      </c>
      <c r="B1141" s="43" t="s">
        <v>1039</v>
      </c>
      <c r="C1141" s="9" t="s">
        <v>35</v>
      </c>
      <c r="D1141" s="53">
        <v>200000</v>
      </c>
    </row>
    <row r="1142" spans="1:4" s="35" customFormat="1" ht="33" customHeight="1">
      <c r="A1142" s="42">
        <v>1070</v>
      </c>
      <c r="B1142" s="43" t="s">
        <v>1040</v>
      </c>
      <c r="C1142" s="9" t="s">
        <v>35</v>
      </c>
      <c r="D1142" s="53">
        <v>200000</v>
      </c>
    </row>
    <row r="1143" spans="1:4" s="35" customFormat="1" ht="48" customHeight="1">
      <c r="A1143" s="42">
        <v>1071</v>
      </c>
      <c r="B1143" s="43" t="s">
        <v>1041</v>
      </c>
      <c r="C1143" s="9" t="s">
        <v>35</v>
      </c>
      <c r="D1143" s="53">
        <v>200000</v>
      </c>
    </row>
    <row r="1144" spans="1:4" s="35" customFormat="1" ht="34.5" customHeight="1">
      <c r="A1144" s="42">
        <v>1072</v>
      </c>
      <c r="B1144" s="43" t="s">
        <v>1042</v>
      </c>
      <c r="C1144" s="9" t="s">
        <v>35</v>
      </c>
      <c r="D1144" s="53">
        <v>200000</v>
      </c>
    </row>
    <row r="1145" spans="1:4" s="35" customFormat="1" ht="45" customHeight="1">
      <c r="A1145" s="42">
        <v>1073</v>
      </c>
      <c r="B1145" s="43" t="s">
        <v>1043</v>
      </c>
      <c r="C1145" s="9" t="s">
        <v>35</v>
      </c>
      <c r="D1145" s="53">
        <v>200000</v>
      </c>
    </row>
    <row r="1146" spans="1:4" s="35" customFormat="1" ht="32.25" customHeight="1">
      <c r="A1146" s="42">
        <v>1074</v>
      </c>
      <c r="B1146" s="43" t="s">
        <v>1044</v>
      </c>
      <c r="C1146" s="9" t="s">
        <v>35</v>
      </c>
      <c r="D1146" s="53">
        <v>200000</v>
      </c>
    </row>
    <row r="1147" spans="1:4" s="35" customFormat="1" ht="30" customHeight="1">
      <c r="A1147" s="42">
        <v>1075</v>
      </c>
      <c r="B1147" s="43" t="s">
        <v>1045</v>
      </c>
      <c r="C1147" s="9" t="s">
        <v>35</v>
      </c>
      <c r="D1147" s="53">
        <v>200000</v>
      </c>
    </row>
    <row r="1148" spans="1:4" s="35" customFormat="1" ht="36" customHeight="1">
      <c r="A1148" s="42">
        <v>1076</v>
      </c>
      <c r="B1148" s="43" t="s">
        <v>1046</v>
      </c>
      <c r="C1148" s="9" t="s">
        <v>35</v>
      </c>
      <c r="D1148" s="53">
        <v>200000</v>
      </c>
    </row>
    <row r="1149" spans="1:4" s="35" customFormat="1" ht="46.5" customHeight="1">
      <c r="A1149" s="42">
        <v>1077</v>
      </c>
      <c r="B1149" s="43" t="s">
        <v>1047</v>
      </c>
      <c r="C1149" s="9" t="s">
        <v>35</v>
      </c>
      <c r="D1149" s="53">
        <v>200000</v>
      </c>
    </row>
    <row r="1150" spans="1:4" s="16" customFormat="1" ht="33.75" customHeight="1">
      <c r="A1150" s="42">
        <v>1078</v>
      </c>
      <c r="B1150" s="43" t="s">
        <v>1048</v>
      </c>
      <c r="C1150" s="9" t="s">
        <v>35</v>
      </c>
      <c r="D1150" s="53">
        <v>200000</v>
      </c>
    </row>
    <row r="1151" spans="1:4" s="16" customFormat="1" ht="39.75" customHeight="1">
      <c r="A1151" s="42">
        <v>1079</v>
      </c>
      <c r="B1151" s="43" t="s">
        <v>1049</v>
      </c>
      <c r="C1151" s="9" t="s">
        <v>35</v>
      </c>
      <c r="D1151" s="53">
        <v>275000</v>
      </c>
    </row>
    <row r="1152" spans="1:4" s="16" customFormat="1" ht="63.75" customHeight="1">
      <c r="A1152" s="42">
        <v>1080</v>
      </c>
      <c r="B1152" s="98" t="s">
        <v>1050</v>
      </c>
      <c r="C1152" s="56" t="s">
        <v>35</v>
      </c>
      <c r="D1152" s="53">
        <v>193750</v>
      </c>
    </row>
    <row r="1153" spans="1:4" s="16" customFormat="1" ht="40.5" customHeight="1">
      <c r="A1153" s="42">
        <v>1081</v>
      </c>
      <c r="B1153" s="97" t="s">
        <v>1051</v>
      </c>
      <c r="C1153" s="56" t="s">
        <v>35</v>
      </c>
      <c r="D1153" s="53">
        <v>146250</v>
      </c>
    </row>
    <row r="1154" spans="1:4" s="16" customFormat="1" ht="39.75" customHeight="1">
      <c r="A1154" s="42">
        <v>1082</v>
      </c>
      <c r="B1154" s="97" t="s">
        <v>1052</v>
      </c>
      <c r="C1154" s="56" t="s">
        <v>35</v>
      </c>
      <c r="D1154" s="53">
        <v>191250</v>
      </c>
    </row>
    <row r="1155" spans="1:4" s="16" customFormat="1" ht="42" customHeight="1">
      <c r="A1155" s="42">
        <v>1083</v>
      </c>
      <c r="B1155" s="97" t="s">
        <v>1053</v>
      </c>
      <c r="C1155" s="56" t="s">
        <v>35</v>
      </c>
      <c r="D1155" s="53">
        <v>181250</v>
      </c>
    </row>
    <row r="1156" spans="1:4" s="16" customFormat="1" ht="42" customHeight="1">
      <c r="A1156" s="42">
        <v>1084</v>
      </c>
      <c r="B1156" s="97" t="s">
        <v>1054</v>
      </c>
      <c r="C1156" s="56" t="s">
        <v>35</v>
      </c>
      <c r="D1156" s="53">
        <v>181250</v>
      </c>
    </row>
    <row r="1157" spans="1:4" s="16" customFormat="1" ht="41.25" customHeight="1">
      <c r="A1157" s="42">
        <v>1085</v>
      </c>
      <c r="B1157" s="97" t="s">
        <v>1055</v>
      </c>
      <c r="C1157" s="56" t="s">
        <v>35</v>
      </c>
      <c r="D1157" s="53">
        <v>127500</v>
      </c>
    </row>
    <row r="1158" spans="1:4" s="16" customFormat="1" ht="24" customHeight="1">
      <c r="A1158" s="42">
        <v>1086</v>
      </c>
      <c r="B1158" s="98" t="s">
        <v>1056</v>
      </c>
      <c r="C1158" s="56" t="s">
        <v>35</v>
      </c>
      <c r="D1158" s="53">
        <v>107500</v>
      </c>
    </row>
    <row r="1159" spans="1:4" s="16" customFormat="1" ht="24.75" customHeight="1">
      <c r="A1159" s="42">
        <v>1087</v>
      </c>
      <c r="B1159" s="98" t="s">
        <v>1057</v>
      </c>
      <c r="C1159" s="56" t="s">
        <v>35</v>
      </c>
      <c r="D1159" s="53">
        <v>110000</v>
      </c>
    </row>
    <row r="1160" spans="1:4" s="16" customFormat="1" ht="24.75" customHeight="1">
      <c r="A1160" s="42">
        <v>1088</v>
      </c>
      <c r="B1160" s="98" t="s">
        <v>1058</v>
      </c>
      <c r="C1160" s="56" t="s">
        <v>35</v>
      </c>
      <c r="D1160" s="53">
        <v>191250</v>
      </c>
    </row>
    <row r="1161" spans="1:4" s="16" customFormat="1" ht="37.5" customHeight="1">
      <c r="A1161" s="42">
        <v>1089</v>
      </c>
      <c r="B1161" s="98" t="s">
        <v>1059</v>
      </c>
      <c r="C1161" s="56" t="s">
        <v>35</v>
      </c>
      <c r="D1161" s="53">
        <v>156250</v>
      </c>
    </row>
    <row r="1162" spans="1:4" s="35" customFormat="1" ht="41.25" customHeight="1">
      <c r="A1162" s="42">
        <v>1090</v>
      </c>
      <c r="B1162" s="98" t="s">
        <v>1060</v>
      </c>
      <c r="C1162" s="56" t="s">
        <v>35</v>
      </c>
      <c r="D1162" s="53">
        <v>181250</v>
      </c>
    </row>
    <row r="1163" spans="1:4" s="16" customFormat="1" ht="23.25" customHeight="1">
      <c r="A1163" s="42">
        <v>1091</v>
      </c>
      <c r="B1163" s="100" t="s">
        <v>1061</v>
      </c>
      <c r="C1163" s="56" t="s">
        <v>35</v>
      </c>
      <c r="D1163" s="53">
        <v>160000</v>
      </c>
    </row>
    <row r="1164" spans="1:4" s="16" customFormat="1" ht="34.5" customHeight="1">
      <c r="A1164" s="42">
        <v>1092</v>
      </c>
      <c r="B1164" s="100" t="s">
        <v>1062</v>
      </c>
      <c r="C1164" s="56" t="s">
        <v>35</v>
      </c>
      <c r="D1164" s="53">
        <v>193750</v>
      </c>
    </row>
    <row r="1165" spans="1:4" s="16" customFormat="1" ht="27" customHeight="1">
      <c r="A1165" s="271" t="s">
        <v>897</v>
      </c>
      <c r="B1165" s="272"/>
      <c r="C1165" s="272"/>
      <c r="D1165" s="273"/>
    </row>
    <row r="1166" spans="1:4" s="16" customFormat="1" ht="28.5" customHeight="1">
      <c r="A1166" s="42">
        <v>1093</v>
      </c>
      <c r="B1166" s="27" t="s">
        <v>384</v>
      </c>
      <c r="C1166" s="10" t="s">
        <v>35</v>
      </c>
      <c r="D1166" s="41">
        <f>75000*1.25</f>
        <v>93750</v>
      </c>
    </row>
    <row r="1167" spans="1:4" s="16" customFormat="1" ht="39.75" customHeight="1">
      <c r="A1167" s="42">
        <v>1094</v>
      </c>
      <c r="B1167" s="27" t="s">
        <v>67</v>
      </c>
      <c r="C1167" s="10" t="s">
        <v>35</v>
      </c>
      <c r="D1167" s="41">
        <f>5500*1.25</f>
        <v>6875</v>
      </c>
    </row>
    <row r="1168" spans="1:4" s="16" customFormat="1" ht="26.25" customHeight="1">
      <c r="A1168" s="42">
        <v>1095</v>
      </c>
      <c r="B1168" s="27" t="s">
        <v>385</v>
      </c>
      <c r="C1168" s="10" t="s">
        <v>40</v>
      </c>
      <c r="D1168" s="41">
        <f>3900*1.25</f>
        <v>4875</v>
      </c>
    </row>
    <row r="1169" spans="1:4" s="16" customFormat="1" ht="27.75" customHeight="1">
      <c r="A1169" s="42">
        <v>1096</v>
      </c>
      <c r="B1169" s="27" t="s">
        <v>68</v>
      </c>
      <c r="C1169" s="10" t="s">
        <v>40</v>
      </c>
      <c r="D1169" s="41">
        <f>3800*1.25</f>
        <v>4750</v>
      </c>
    </row>
    <row r="1170" spans="1:4" s="16" customFormat="1" ht="28.5" customHeight="1">
      <c r="A1170" s="42">
        <v>1097</v>
      </c>
      <c r="B1170" s="27" t="s">
        <v>386</v>
      </c>
      <c r="C1170" s="10" t="s">
        <v>40</v>
      </c>
      <c r="D1170" s="41">
        <f>2300*1.25</f>
        <v>2875</v>
      </c>
    </row>
    <row r="1171" spans="1:4" s="16" customFormat="1" ht="36.75" customHeight="1">
      <c r="A1171" s="42">
        <v>1098</v>
      </c>
      <c r="B1171" s="27" t="s">
        <v>69</v>
      </c>
      <c r="C1171" s="10" t="s">
        <v>40</v>
      </c>
      <c r="D1171" s="41">
        <f>1200*1.25</f>
        <v>1500</v>
      </c>
    </row>
    <row r="1172" spans="1:4" s="16" customFormat="1" ht="32.25" customHeight="1">
      <c r="A1172" s="42">
        <v>1099</v>
      </c>
      <c r="B1172" s="27" t="s">
        <v>70</v>
      </c>
      <c r="C1172" s="10" t="s">
        <v>40</v>
      </c>
      <c r="D1172" s="41">
        <f>1200*1.25</f>
        <v>1500</v>
      </c>
    </row>
    <row r="1173" spans="1:4" s="16" customFormat="1" ht="30.75" customHeight="1">
      <c r="A1173" s="42">
        <v>1100</v>
      </c>
      <c r="B1173" s="27" t="s">
        <v>71</v>
      </c>
      <c r="C1173" s="10" t="s">
        <v>40</v>
      </c>
      <c r="D1173" s="41">
        <f>1200*1.25</f>
        <v>1500</v>
      </c>
    </row>
    <row r="1174" spans="1:4" s="16" customFormat="1" ht="28.5" customHeight="1">
      <c r="A1174" s="42">
        <v>1101</v>
      </c>
      <c r="B1174" s="39" t="s">
        <v>353</v>
      </c>
      <c r="C1174" s="54" t="s">
        <v>35</v>
      </c>
      <c r="D1174" s="55">
        <f>21200*1.25</f>
        <v>26500</v>
      </c>
    </row>
    <row r="1175" spans="1:4" s="16" customFormat="1" ht="30.75" customHeight="1">
      <c r="A1175" s="42">
        <v>1102</v>
      </c>
      <c r="B1175" s="27" t="s">
        <v>72</v>
      </c>
      <c r="C1175" s="10" t="s">
        <v>20</v>
      </c>
      <c r="D1175" s="41">
        <f>2700*1.25</f>
        <v>3375</v>
      </c>
    </row>
    <row r="1176" spans="1:4" s="16" customFormat="1" ht="27" customHeight="1">
      <c r="A1176" s="42">
        <v>1103</v>
      </c>
      <c r="B1176" s="27" t="s">
        <v>387</v>
      </c>
      <c r="C1176" s="10" t="s">
        <v>20</v>
      </c>
      <c r="D1176" s="41">
        <f>4000*1.25</f>
        <v>5000</v>
      </c>
    </row>
    <row r="1177" spans="1:4" s="16" customFormat="1" ht="46.5" customHeight="1">
      <c r="A1177" s="42">
        <v>1104</v>
      </c>
      <c r="B1177" s="27" t="s">
        <v>388</v>
      </c>
      <c r="C1177" s="10" t="s">
        <v>35</v>
      </c>
      <c r="D1177" s="41">
        <f>30000*1.25</f>
        <v>37500</v>
      </c>
    </row>
    <row r="1178" spans="1:4" s="16" customFormat="1" ht="30.75" customHeight="1">
      <c r="A1178" s="42">
        <v>1105</v>
      </c>
      <c r="B1178" s="27" t="s">
        <v>73</v>
      </c>
      <c r="C1178" s="10" t="s">
        <v>35</v>
      </c>
      <c r="D1178" s="41">
        <f>10000*1.25</f>
        <v>12500</v>
      </c>
    </row>
    <row r="1179" spans="1:4" s="16" customFormat="1" ht="32.25" customHeight="1">
      <c r="A1179" s="42">
        <v>1106</v>
      </c>
      <c r="B1179" s="27" t="s">
        <v>389</v>
      </c>
      <c r="C1179" s="10" t="s">
        <v>35</v>
      </c>
      <c r="D1179" s="41">
        <f>23600*1.25</f>
        <v>29500</v>
      </c>
    </row>
    <row r="1180" spans="1:4" s="16" customFormat="1" ht="36.75" customHeight="1">
      <c r="A1180" s="42">
        <v>1107</v>
      </c>
      <c r="B1180" s="27" t="s">
        <v>390</v>
      </c>
      <c r="C1180" s="10" t="s">
        <v>35</v>
      </c>
      <c r="D1180" s="41">
        <f>57500*1.25</f>
        <v>71875</v>
      </c>
    </row>
    <row r="1181" spans="1:4" s="16" customFormat="1" ht="27.75" customHeight="1">
      <c r="A1181" s="42">
        <v>1108</v>
      </c>
      <c r="B1181" s="27" t="s">
        <v>391</v>
      </c>
      <c r="C1181" s="10" t="s">
        <v>35</v>
      </c>
      <c r="D1181" s="41">
        <f>10000*1.25</f>
        <v>12500</v>
      </c>
    </row>
    <row r="1182" spans="1:4" s="16" customFormat="1" ht="25.5" customHeight="1">
      <c r="A1182" s="42">
        <v>1109</v>
      </c>
      <c r="B1182" s="27" t="s">
        <v>392</v>
      </c>
      <c r="C1182" s="10" t="s">
        <v>35</v>
      </c>
      <c r="D1182" s="41">
        <f>7500*1.25</f>
        <v>9375</v>
      </c>
    </row>
    <row r="1183" spans="1:4" s="16" customFormat="1" ht="27" customHeight="1">
      <c r="A1183" s="42">
        <v>1110</v>
      </c>
      <c r="B1183" s="27" t="s">
        <v>393</v>
      </c>
      <c r="C1183" s="10" t="s">
        <v>35</v>
      </c>
      <c r="D1183" s="41">
        <f>65000*1.25</f>
        <v>81250</v>
      </c>
    </row>
    <row r="1184" spans="1:4" s="16" customFormat="1" ht="30.75" customHeight="1">
      <c r="A1184" s="42">
        <v>1111</v>
      </c>
      <c r="B1184" s="27" t="s">
        <v>75</v>
      </c>
      <c r="C1184" s="10" t="s">
        <v>146</v>
      </c>
      <c r="D1184" s="41">
        <f>6000*1.25</f>
        <v>7500</v>
      </c>
    </row>
    <row r="1185" spans="1:4" s="16" customFormat="1" ht="25.5" customHeight="1">
      <c r="A1185" s="42">
        <v>1112</v>
      </c>
      <c r="B1185" s="27" t="s">
        <v>394</v>
      </c>
      <c r="C1185" s="10" t="s">
        <v>35</v>
      </c>
      <c r="D1185" s="41">
        <f>70000*1.25</f>
        <v>87500</v>
      </c>
    </row>
    <row r="1186" spans="1:4" s="16" customFormat="1" ht="31.5" customHeight="1">
      <c r="A1186" s="42">
        <v>1113</v>
      </c>
      <c r="B1186" s="27" t="s">
        <v>395</v>
      </c>
      <c r="C1186" s="10" t="s">
        <v>35</v>
      </c>
      <c r="D1186" s="41">
        <f>53500*1.25</f>
        <v>66875</v>
      </c>
    </row>
    <row r="1187" spans="1:4" s="16" customFormat="1" ht="28.5" customHeight="1">
      <c r="A1187" s="42">
        <v>1114</v>
      </c>
      <c r="B1187" s="27" t="s">
        <v>396</v>
      </c>
      <c r="C1187" s="10" t="s">
        <v>35</v>
      </c>
      <c r="D1187" s="41">
        <f>100000*1.25</f>
        <v>125000</v>
      </c>
    </row>
    <row r="1188" spans="1:4" s="16" customFormat="1" ht="45.75" customHeight="1">
      <c r="A1188" s="42">
        <v>1115</v>
      </c>
      <c r="B1188" s="27" t="s">
        <v>397</v>
      </c>
      <c r="C1188" s="10" t="s">
        <v>35</v>
      </c>
      <c r="D1188" s="41">
        <f>180000*1.25</f>
        <v>225000</v>
      </c>
    </row>
    <row r="1189" spans="1:4" s="16" customFormat="1" ht="45.75" customHeight="1">
      <c r="A1189" s="42">
        <v>1116</v>
      </c>
      <c r="B1189" s="39" t="s">
        <v>398</v>
      </c>
      <c r="C1189" s="54" t="s">
        <v>35</v>
      </c>
      <c r="D1189" s="55">
        <f>64100*1.25</f>
        <v>80125</v>
      </c>
    </row>
    <row r="1190" spans="1:4" s="16" customFormat="1" ht="81.75" customHeight="1">
      <c r="A1190" s="42">
        <v>1117</v>
      </c>
      <c r="B1190" s="27" t="s">
        <v>399</v>
      </c>
      <c r="C1190" s="10" t="s">
        <v>35</v>
      </c>
      <c r="D1190" s="41">
        <f>70000*1.25</f>
        <v>87500</v>
      </c>
    </row>
    <row r="1191" spans="1:4" s="16" customFormat="1" ht="33.75" customHeight="1">
      <c r="A1191" s="42">
        <v>1118</v>
      </c>
      <c r="B1191" s="27" t="s">
        <v>400</v>
      </c>
      <c r="C1191" s="10" t="s">
        <v>35</v>
      </c>
      <c r="D1191" s="41">
        <f>25000*1.25</f>
        <v>31250</v>
      </c>
    </row>
    <row r="1192" spans="1:4" s="16" customFormat="1" ht="48.75" customHeight="1">
      <c r="A1192" s="42">
        <v>1119</v>
      </c>
      <c r="B1192" s="27" t="s">
        <v>401</v>
      </c>
      <c r="C1192" s="10" t="s">
        <v>20</v>
      </c>
      <c r="D1192" s="41">
        <f>3500*1.25</f>
        <v>4375</v>
      </c>
    </row>
    <row r="1193" spans="1:4" s="16" customFormat="1" ht="54" customHeight="1">
      <c r="A1193" s="42">
        <v>1120</v>
      </c>
      <c r="B1193" s="27" t="s">
        <v>402</v>
      </c>
      <c r="C1193" s="10" t="s">
        <v>20</v>
      </c>
      <c r="D1193" s="41">
        <f>3800*1.25</f>
        <v>4750</v>
      </c>
    </row>
    <row r="1194" spans="1:4" s="16" customFormat="1" ht="36.75" customHeight="1">
      <c r="A1194" s="42">
        <v>1121</v>
      </c>
      <c r="B1194" s="27" t="s">
        <v>76</v>
      </c>
      <c r="C1194" s="10" t="s">
        <v>35</v>
      </c>
      <c r="D1194" s="41">
        <f>7000*1.25</f>
        <v>8750</v>
      </c>
    </row>
    <row r="1195" spans="1:4" s="16" customFormat="1" ht="44.25" customHeight="1">
      <c r="A1195" s="42">
        <v>1122</v>
      </c>
      <c r="B1195" s="27" t="s">
        <v>403</v>
      </c>
      <c r="C1195" s="10" t="s">
        <v>35</v>
      </c>
      <c r="D1195" s="41">
        <f>75000*1.25</f>
        <v>93750</v>
      </c>
    </row>
    <row r="1196" spans="1:4" s="16" customFormat="1" ht="39" customHeight="1">
      <c r="A1196" s="42">
        <v>1123</v>
      </c>
      <c r="B1196" s="27" t="s">
        <v>404</v>
      </c>
      <c r="C1196" s="10" t="s">
        <v>35</v>
      </c>
      <c r="D1196" s="41">
        <f>70000*1.25</f>
        <v>87500</v>
      </c>
    </row>
    <row r="1197" spans="1:4" s="16" customFormat="1" ht="37.5" customHeight="1">
      <c r="A1197" s="42">
        <v>1124</v>
      </c>
      <c r="B1197" s="27" t="s">
        <v>405</v>
      </c>
      <c r="C1197" s="10" t="s">
        <v>20</v>
      </c>
      <c r="D1197" s="41">
        <f>2300*1.25</f>
        <v>2875</v>
      </c>
    </row>
    <row r="1198" spans="1:4" s="16" customFormat="1" ht="33" customHeight="1">
      <c r="A1198" s="42">
        <v>1125</v>
      </c>
      <c r="B1198" s="27" t="s">
        <v>406</v>
      </c>
      <c r="C1198" s="10" t="s">
        <v>35</v>
      </c>
      <c r="D1198" s="41">
        <f>7900*1.25</f>
        <v>9875</v>
      </c>
    </row>
    <row r="1199" spans="1:4" s="16" customFormat="1" ht="25.5" customHeight="1">
      <c r="A1199" s="42">
        <v>1126</v>
      </c>
      <c r="B1199" s="27" t="s">
        <v>407</v>
      </c>
      <c r="C1199" s="10" t="s">
        <v>20</v>
      </c>
      <c r="D1199" s="41">
        <f>4700*1.25</f>
        <v>5875</v>
      </c>
    </row>
    <row r="1200" spans="1:4" s="16" customFormat="1" ht="24.75" customHeight="1">
      <c r="A1200" s="42">
        <v>1127</v>
      </c>
      <c r="B1200" s="27" t="s">
        <v>408</v>
      </c>
      <c r="C1200" s="10" t="s">
        <v>35</v>
      </c>
      <c r="D1200" s="41">
        <f>67500*1.25</f>
        <v>84375</v>
      </c>
    </row>
    <row r="1201" spans="1:4" s="16" customFormat="1" ht="28.5" customHeight="1">
      <c r="A1201" s="42">
        <v>1128</v>
      </c>
      <c r="B1201" s="27" t="s">
        <v>77</v>
      </c>
      <c r="C1201" s="10" t="s">
        <v>35</v>
      </c>
      <c r="D1201" s="41">
        <f>10800*1.25</f>
        <v>13500</v>
      </c>
    </row>
    <row r="1202" spans="1:4" s="16" customFormat="1" ht="41.25" customHeight="1">
      <c r="A1202" s="42">
        <v>1129</v>
      </c>
      <c r="B1202" s="27" t="s">
        <v>409</v>
      </c>
      <c r="C1202" s="10" t="s">
        <v>35</v>
      </c>
      <c r="D1202" s="41">
        <f>15000*1.25</f>
        <v>18750</v>
      </c>
    </row>
    <row r="1203" spans="1:4" s="16" customFormat="1" ht="45.75" customHeight="1">
      <c r="A1203" s="42">
        <v>1130</v>
      </c>
      <c r="B1203" s="27" t="s">
        <v>410</v>
      </c>
      <c r="C1203" s="10" t="s">
        <v>20</v>
      </c>
      <c r="D1203" s="41">
        <f>8600*1.25</f>
        <v>10750</v>
      </c>
    </row>
    <row r="1204" spans="1:4" s="32" customFormat="1" ht="30.75" customHeight="1">
      <c r="A1204" s="42">
        <v>1131</v>
      </c>
      <c r="B1204" s="27" t="s">
        <v>78</v>
      </c>
      <c r="C1204" s="10" t="s">
        <v>20</v>
      </c>
      <c r="D1204" s="41">
        <f>3500*1.25</f>
        <v>4375</v>
      </c>
    </row>
    <row r="1205" spans="1:4" s="16" customFormat="1" ht="27" customHeight="1">
      <c r="A1205" s="42">
        <v>1132</v>
      </c>
      <c r="B1205" s="27" t="s">
        <v>79</v>
      </c>
      <c r="C1205" s="10" t="s">
        <v>20</v>
      </c>
      <c r="D1205" s="41">
        <f>2500*1.25</f>
        <v>3125</v>
      </c>
    </row>
    <row r="1206" spans="1:4" s="16" customFormat="1" ht="27.75" customHeight="1">
      <c r="A1206" s="42">
        <v>1133</v>
      </c>
      <c r="B1206" s="27" t="s">
        <v>411</v>
      </c>
      <c r="C1206" s="10" t="s">
        <v>20</v>
      </c>
      <c r="D1206" s="41">
        <f>1500*1.25</f>
        <v>1875</v>
      </c>
    </row>
    <row r="1207" spans="1:4" s="16" customFormat="1" ht="35.25" customHeight="1">
      <c r="A1207" s="42">
        <v>1134</v>
      </c>
      <c r="B1207" s="39" t="s">
        <v>412</v>
      </c>
      <c r="C1207" s="10" t="s">
        <v>35</v>
      </c>
      <c r="D1207" s="41">
        <f>48750*1.25</f>
        <v>60937.5</v>
      </c>
    </row>
    <row r="1208" spans="1:4" s="16" customFormat="1" ht="36" customHeight="1">
      <c r="A1208" s="42">
        <v>1135</v>
      </c>
      <c r="B1208" s="27" t="s">
        <v>80</v>
      </c>
      <c r="C1208" s="10" t="s">
        <v>40</v>
      </c>
      <c r="D1208" s="41">
        <f>2300*1.25</f>
        <v>2875</v>
      </c>
    </row>
    <row r="1209" spans="1:4" s="16" customFormat="1" ht="39" customHeight="1">
      <c r="A1209" s="42">
        <v>1136</v>
      </c>
      <c r="B1209" s="27" t="s">
        <v>413</v>
      </c>
      <c r="C1209" s="10" t="s">
        <v>35</v>
      </c>
      <c r="D1209" s="41">
        <f>25000*1.25</f>
        <v>31250</v>
      </c>
    </row>
    <row r="1210" spans="1:4" s="16" customFormat="1" ht="24" customHeight="1">
      <c r="A1210" s="42">
        <v>1137</v>
      </c>
      <c r="B1210" s="27" t="s">
        <v>414</v>
      </c>
      <c r="C1210" s="10" t="s">
        <v>35</v>
      </c>
      <c r="D1210" s="41">
        <f>55300*1.25</f>
        <v>69125</v>
      </c>
    </row>
    <row r="1211" spans="1:4" s="16" customFormat="1" ht="40.5" customHeight="1">
      <c r="A1211" s="42">
        <v>1138</v>
      </c>
      <c r="B1211" s="27" t="s">
        <v>415</v>
      </c>
      <c r="C1211" s="10" t="s">
        <v>35</v>
      </c>
      <c r="D1211" s="41">
        <f>58000*1.25</f>
        <v>72500</v>
      </c>
    </row>
    <row r="1212" spans="1:4" s="16" customFormat="1" ht="30.75" customHeight="1">
      <c r="A1212" s="42">
        <v>1139</v>
      </c>
      <c r="B1212" s="27" t="s">
        <v>416</v>
      </c>
      <c r="C1212" s="10" t="s">
        <v>35</v>
      </c>
      <c r="D1212" s="41">
        <f>60000*1.25</f>
        <v>75000</v>
      </c>
    </row>
    <row r="1213" spans="1:4" s="16" customFormat="1" ht="30" customHeight="1">
      <c r="A1213" s="42">
        <v>1140</v>
      </c>
      <c r="B1213" s="27" t="s">
        <v>417</v>
      </c>
      <c r="C1213" s="10" t="s">
        <v>35</v>
      </c>
      <c r="D1213" s="41">
        <f>75000*1.25</f>
        <v>93750</v>
      </c>
    </row>
    <row r="1214" spans="1:4" s="32" customFormat="1" ht="35.25" customHeight="1">
      <c r="A1214" s="42">
        <v>1141</v>
      </c>
      <c r="B1214" s="27" t="s">
        <v>418</v>
      </c>
      <c r="C1214" s="10" t="s">
        <v>35</v>
      </c>
      <c r="D1214" s="41">
        <f>79500*1.25</f>
        <v>99375</v>
      </c>
    </row>
    <row r="1215" spans="1:4" s="32" customFormat="1" ht="41.25" customHeight="1">
      <c r="A1215" s="42">
        <v>1142</v>
      </c>
      <c r="B1215" s="27" t="s">
        <v>419</v>
      </c>
      <c r="C1215" s="10" t="s">
        <v>35</v>
      </c>
      <c r="D1215" s="41">
        <f>84000*1.25</f>
        <v>105000</v>
      </c>
    </row>
    <row r="1216" spans="1:4" s="32" customFormat="1" ht="26.25" customHeight="1">
      <c r="A1216" s="259" t="s">
        <v>904</v>
      </c>
      <c r="B1216" s="260"/>
      <c r="C1216" s="260"/>
      <c r="D1216" s="261"/>
    </row>
    <row r="1217" spans="1:4" s="32" customFormat="1" ht="44.25" customHeight="1">
      <c r="A1217" s="42">
        <v>1143</v>
      </c>
      <c r="B1217" s="8" t="s">
        <v>780</v>
      </c>
      <c r="C1217" s="19" t="s">
        <v>35</v>
      </c>
      <c r="D1217" s="41">
        <f>40500*1.25</f>
        <v>50625</v>
      </c>
    </row>
    <row r="1218" spans="1:4" s="32" customFormat="1" ht="34.5" customHeight="1">
      <c r="A1218" s="42">
        <v>1144</v>
      </c>
      <c r="B1218" s="8" t="s">
        <v>420</v>
      </c>
      <c r="C1218" s="19" t="s">
        <v>146</v>
      </c>
      <c r="D1218" s="41">
        <f>6300*1.25</f>
        <v>7875</v>
      </c>
    </row>
    <row r="1219" spans="1:4" s="32" customFormat="1" ht="30" customHeight="1">
      <c r="A1219" s="42">
        <v>1145</v>
      </c>
      <c r="B1219" s="8" t="s">
        <v>421</v>
      </c>
      <c r="C1219" s="19" t="s">
        <v>146</v>
      </c>
      <c r="D1219" s="41">
        <f>6100*1.25</f>
        <v>7625</v>
      </c>
    </row>
    <row r="1220" spans="1:4" s="32" customFormat="1" ht="32.25" customHeight="1">
      <c r="A1220" s="42">
        <v>1146</v>
      </c>
      <c r="B1220" s="8" t="s">
        <v>422</v>
      </c>
      <c r="C1220" s="19" t="s">
        <v>146</v>
      </c>
      <c r="D1220" s="41">
        <f>4750*1.25</f>
        <v>5937.5</v>
      </c>
    </row>
    <row r="1221" spans="1:4" s="32" customFormat="1" ht="28.5" customHeight="1">
      <c r="A1221" s="42">
        <v>1147</v>
      </c>
      <c r="B1221" s="8" t="s">
        <v>423</v>
      </c>
      <c r="C1221" s="19" t="s">
        <v>146</v>
      </c>
      <c r="D1221" s="41">
        <f>9000*1.25</f>
        <v>11250</v>
      </c>
    </row>
    <row r="1222" spans="1:4" s="32" customFormat="1" ht="33.75" customHeight="1">
      <c r="A1222" s="42">
        <v>1148</v>
      </c>
      <c r="B1222" s="8" t="s">
        <v>424</v>
      </c>
      <c r="C1222" s="19" t="s">
        <v>35</v>
      </c>
      <c r="D1222" s="41">
        <f>20500*1.25</f>
        <v>25625</v>
      </c>
    </row>
    <row r="1223" spans="1:4" s="32" customFormat="1" ht="33" customHeight="1">
      <c r="A1223" s="42">
        <v>1149</v>
      </c>
      <c r="B1223" s="8" t="s">
        <v>425</v>
      </c>
      <c r="C1223" s="19" t="s">
        <v>35</v>
      </c>
      <c r="D1223" s="41">
        <f>272800*1.25</f>
        <v>341000</v>
      </c>
    </row>
    <row r="1224" spans="1:4" s="32" customFormat="1" ht="42" customHeight="1">
      <c r="A1224" s="42">
        <v>1150</v>
      </c>
      <c r="B1224" s="8" t="s">
        <v>426</v>
      </c>
      <c r="C1224" s="19" t="s">
        <v>35</v>
      </c>
      <c r="D1224" s="41">
        <f>185400*1.25</f>
        <v>231750</v>
      </c>
    </row>
    <row r="1225" spans="1:4" s="32" customFormat="1" ht="39" customHeight="1">
      <c r="A1225" s="42">
        <v>1151</v>
      </c>
      <c r="B1225" s="8" t="s">
        <v>427</v>
      </c>
      <c r="C1225" s="19" t="s">
        <v>35</v>
      </c>
      <c r="D1225" s="41">
        <f>595200*1.25</f>
        <v>744000</v>
      </c>
    </row>
    <row r="1226" spans="1:4" s="32" customFormat="1" ht="21.75" customHeight="1">
      <c r="A1226" s="265" t="s">
        <v>428</v>
      </c>
      <c r="B1226" s="266"/>
      <c r="C1226" s="266"/>
      <c r="D1226" s="267"/>
    </row>
    <row r="1227" spans="1:4" s="32" customFormat="1" ht="48" customHeight="1">
      <c r="A1227" s="40">
        <v>1152</v>
      </c>
      <c r="B1227" s="77" t="s">
        <v>1003</v>
      </c>
      <c r="C1227" s="9" t="s">
        <v>35</v>
      </c>
      <c r="D1227" s="41">
        <f>1917500*1.25</f>
        <v>2396875</v>
      </c>
    </row>
    <row r="1228" spans="1:4" s="32" customFormat="1" ht="37.5">
      <c r="A1228" s="40">
        <v>1153</v>
      </c>
      <c r="B1228" s="77" t="s">
        <v>1004</v>
      </c>
      <c r="C1228" s="9" t="s">
        <v>35</v>
      </c>
      <c r="D1228" s="41">
        <f>1992500*1.25</f>
        <v>2490625</v>
      </c>
    </row>
    <row r="1229" spans="1:4" s="32" customFormat="1" ht="37.5">
      <c r="A1229" s="40">
        <v>1154</v>
      </c>
      <c r="B1229" s="77" t="s">
        <v>1005</v>
      </c>
      <c r="C1229" s="9" t="s">
        <v>35</v>
      </c>
      <c r="D1229" s="41">
        <f>1900000*1.25</f>
        <v>2375000</v>
      </c>
    </row>
    <row r="1230" spans="1:4" s="32" customFormat="1" ht="56.25">
      <c r="A1230" s="40">
        <v>1155</v>
      </c>
      <c r="B1230" s="77" t="s">
        <v>1006</v>
      </c>
      <c r="C1230" s="9" t="s">
        <v>35</v>
      </c>
      <c r="D1230" s="41">
        <f>2182000*1.25</f>
        <v>2727500</v>
      </c>
    </row>
    <row r="1231" spans="1:4" s="32" customFormat="1" ht="33" customHeight="1">
      <c r="A1231" s="40">
        <v>1156</v>
      </c>
      <c r="B1231" s="77" t="s">
        <v>1007</v>
      </c>
      <c r="C1231" s="9" t="s">
        <v>35</v>
      </c>
      <c r="D1231" s="41">
        <f>1917000*1.25</f>
        <v>2396250</v>
      </c>
    </row>
    <row r="1232" spans="1:4" s="32" customFormat="1" ht="33.75" customHeight="1">
      <c r="A1232" s="40">
        <v>1157</v>
      </c>
      <c r="B1232" s="77" t="s">
        <v>1008</v>
      </c>
      <c r="C1232" s="9" t="s">
        <v>35</v>
      </c>
      <c r="D1232" s="41">
        <f>1910000*1.25</f>
        <v>2387500</v>
      </c>
    </row>
    <row r="1233" spans="1:4" s="32" customFormat="1" ht="29.25" customHeight="1">
      <c r="A1233" s="40">
        <v>1158</v>
      </c>
      <c r="B1233" s="77" t="s">
        <v>1009</v>
      </c>
      <c r="C1233" s="9" t="s">
        <v>35</v>
      </c>
      <c r="D1233" s="41">
        <f>2055000*1.25</f>
        <v>2568750</v>
      </c>
    </row>
    <row r="1234" spans="1:4" s="16" customFormat="1" ht="27.75" customHeight="1">
      <c r="A1234" s="40">
        <v>1159</v>
      </c>
      <c r="B1234" s="77" t="s">
        <v>1010</v>
      </c>
      <c r="C1234" s="19" t="s">
        <v>35</v>
      </c>
      <c r="D1234" s="41">
        <f>1905000*1.25</f>
        <v>2381250</v>
      </c>
    </row>
    <row r="1235" spans="1:4" s="16" customFormat="1" ht="44.25" customHeight="1">
      <c r="A1235" s="40">
        <v>1160</v>
      </c>
      <c r="B1235" s="77" t="s">
        <v>1011</v>
      </c>
      <c r="C1235" s="19" t="s">
        <v>35</v>
      </c>
      <c r="D1235" s="41">
        <f>1800000*1.25</f>
        <v>2250000</v>
      </c>
    </row>
    <row r="1236" spans="1:4" s="16" customFormat="1" ht="51" customHeight="1">
      <c r="A1236" s="40">
        <v>1161</v>
      </c>
      <c r="B1236" s="77" t="s">
        <v>1012</v>
      </c>
      <c r="C1236" s="19" t="s">
        <v>35</v>
      </c>
      <c r="D1236" s="41">
        <f>1460000*1.25</f>
        <v>1825000</v>
      </c>
    </row>
    <row r="1237" spans="1:4" s="16" customFormat="1" ht="44.25" customHeight="1">
      <c r="A1237" s="40">
        <v>1162</v>
      </c>
      <c r="B1237" s="78" t="s">
        <v>1019</v>
      </c>
      <c r="C1237" s="9" t="s">
        <v>35</v>
      </c>
      <c r="D1237" s="41">
        <f>1037500*1.25</f>
        <v>1296875</v>
      </c>
    </row>
    <row r="1238" spans="1:4" s="32" customFormat="1" ht="38.25" customHeight="1">
      <c r="A1238" s="265" t="s">
        <v>947</v>
      </c>
      <c r="B1238" s="266"/>
      <c r="C1238" s="266"/>
      <c r="D1238" s="267"/>
    </row>
    <row r="1239" spans="1:4" ht="42" customHeight="1">
      <c r="A1239" s="40">
        <v>1163</v>
      </c>
      <c r="B1239" s="8" t="s">
        <v>948</v>
      </c>
      <c r="C1239" s="9" t="s">
        <v>35</v>
      </c>
      <c r="D1239" s="41">
        <f>153400*1.25</f>
        <v>191750</v>
      </c>
    </row>
    <row r="1240" spans="1:4" ht="35.25" customHeight="1">
      <c r="A1240" s="40">
        <v>1164</v>
      </c>
      <c r="B1240" s="8" t="s">
        <v>949</v>
      </c>
      <c r="C1240" s="9" t="s">
        <v>35</v>
      </c>
      <c r="D1240" s="41">
        <f>205000*1.25</f>
        <v>256250</v>
      </c>
    </row>
    <row r="1241" spans="1:4" ht="46.5" customHeight="1">
      <c r="A1241" s="40">
        <v>1165</v>
      </c>
      <c r="B1241" s="8" t="s">
        <v>950</v>
      </c>
      <c r="C1241" s="9" t="s">
        <v>35</v>
      </c>
      <c r="D1241" s="41">
        <f>200000*1.25</f>
        <v>250000</v>
      </c>
    </row>
    <row r="1242" spans="1:4" ht="54.75" customHeight="1">
      <c r="A1242" s="40">
        <v>1166</v>
      </c>
      <c r="B1242" s="8" t="s">
        <v>951</v>
      </c>
      <c r="C1242" s="9" t="s">
        <v>35</v>
      </c>
      <c r="D1242" s="41">
        <f>500000*1.25</f>
        <v>625000</v>
      </c>
    </row>
    <row r="1243" spans="1:4" s="5" customFormat="1" ht="34.5" customHeight="1">
      <c r="A1243" s="40">
        <v>1167</v>
      </c>
      <c r="B1243" s="8" t="s">
        <v>952</v>
      </c>
      <c r="C1243" s="9" t="s">
        <v>35</v>
      </c>
      <c r="D1243" s="41">
        <f>295000*1.25</f>
        <v>368750</v>
      </c>
    </row>
    <row r="1244" spans="1:4" ht="28.5" customHeight="1">
      <c r="A1244" s="40">
        <v>1168</v>
      </c>
      <c r="B1244" s="8" t="s">
        <v>429</v>
      </c>
      <c r="C1244" s="9" t="s">
        <v>35</v>
      </c>
      <c r="D1244" s="41">
        <f>140000*1.25</f>
        <v>175000</v>
      </c>
    </row>
    <row r="1245" spans="1:4" ht="37.5">
      <c r="A1245" s="40">
        <v>1169</v>
      </c>
      <c r="B1245" s="8" t="s">
        <v>953</v>
      </c>
      <c r="C1245" s="9" t="s">
        <v>35</v>
      </c>
      <c r="D1245" s="41">
        <f>600000*1.25</f>
        <v>750000</v>
      </c>
    </row>
    <row r="1246" spans="1:4" ht="37.5">
      <c r="A1246" s="40">
        <v>1170</v>
      </c>
      <c r="B1246" s="8" t="s">
        <v>954</v>
      </c>
      <c r="C1246" s="9" t="s">
        <v>35</v>
      </c>
      <c r="D1246" s="41">
        <f>500000*1.25</f>
        <v>625000</v>
      </c>
    </row>
    <row r="1247" spans="1:4" ht="37.5">
      <c r="A1247" s="40">
        <v>1171</v>
      </c>
      <c r="B1247" s="8" t="s">
        <v>955</v>
      </c>
      <c r="C1247" s="9" t="s">
        <v>35</v>
      </c>
      <c r="D1247" s="41">
        <f>500000*1.25</f>
        <v>625000</v>
      </c>
    </row>
    <row r="1248" spans="1:4" ht="65.25" customHeight="1">
      <c r="A1248" s="40">
        <v>1172</v>
      </c>
      <c r="B1248" s="8" t="s">
        <v>956</v>
      </c>
      <c r="C1248" s="9" t="s">
        <v>35</v>
      </c>
      <c r="D1248" s="41">
        <f>500000*1.25</f>
        <v>625000</v>
      </c>
    </row>
    <row r="1249" spans="1:4" ht="28.5" customHeight="1">
      <c r="A1249" s="40">
        <v>1173</v>
      </c>
      <c r="B1249" s="8" t="s">
        <v>957</v>
      </c>
      <c r="C1249" s="9" t="s">
        <v>35</v>
      </c>
      <c r="D1249" s="41">
        <f>340800*1.25</f>
        <v>426000</v>
      </c>
    </row>
    <row r="1250" spans="1:4" ht="34.5" customHeight="1">
      <c r="A1250" s="40">
        <v>1174</v>
      </c>
      <c r="B1250" s="8" t="s">
        <v>958</v>
      </c>
      <c r="C1250" s="9" t="s">
        <v>35</v>
      </c>
      <c r="D1250" s="41">
        <f>608500*1.25</f>
        <v>760625</v>
      </c>
    </row>
    <row r="1251" spans="1:4" ht="35.25" customHeight="1">
      <c r="A1251" s="40">
        <v>1175</v>
      </c>
      <c r="B1251" s="8" t="s">
        <v>959</v>
      </c>
      <c r="C1251" s="9" t="s">
        <v>35</v>
      </c>
      <c r="D1251" s="41">
        <f>600000*1.25</f>
        <v>750000</v>
      </c>
    </row>
    <row r="1252" spans="1:4" ht="30.75" customHeight="1">
      <c r="A1252" s="40">
        <v>1176</v>
      </c>
      <c r="B1252" s="8" t="s">
        <v>960</v>
      </c>
      <c r="C1252" s="9" t="s">
        <v>35</v>
      </c>
      <c r="D1252" s="41">
        <f>700000*1.25</f>
        <v>875000</v>
      </c>
    </row>
    <row r="1253" spans="1:4" ht="38.25" customHeight="1">
      <c r="A1253" s="40">
        <v>1177</v>
      </c>
      <c r="B1253" s="8" t="s">
        <v>961</v>
      </c>
      <c r="C1253" s="9" t="s">
        <v>35</v>
      </c>
      <c r="D1253" s="41">
        <f>700000*1.25</f>
        <v>875000</v>
      </c>
    </row>
    <row r="1254" spans="1:4" ht="40.5" customHeight="1">
      <c r="A1254" s="40">
        <v>1178</v>
      </c>
      <c r="B1254" s="8" t="s">
        <v>962</v>
      </c>
      <c r="C1254" s="9" t="s">
        <v>35</v>
      </c>
      <c r="D1254" s="41">
        <f>1500000*1.25</f>
        <v>1875000</v>
      </c>
    </row>
    <row r="1255" spans="1:4" ht="30.75" customHeight="1">
      <c r="A1255" s="40">
        <v>1179</v>
      </c>
      <c r="B1255" s="8" t="s">
        <v>139</v>
      </c>
      <c r="C1255" s="9" t="s">
        <v>40</v>
      </c>
      <c r="D1255" s="41">
        <f>1700*1.25</f>
        <v>2125</v>
      </c>
    </row>
    <row r="1256" spans="1:4" ht="30.75" customHeight="1">
      <c r="A1256" s="40">
        <v>1180</v>
      </c>
      <c r="B1256" s="8" t="s">
        <v>430</v>
      </c>
      <c r="C1256" s="9" t="s">
        <v>40</v>
      </c>
      <c r="D1256" s="41">
        <f>1750*1.25</f>
        <v>2187.5</v>
      </c>
    </row>
    <row r="1257" spans="1:4" ht="37.5" customHeight="1">
      <c r="A1257" s="40">
        <v>1181</v>
      </c>
      <c r="B1257" s="8" t="s">
        <v>141</v>
      </c>
      <c r="C1257" s="9" t="s">
        <v>40</v>
      </c>
      <c r="D1257" s="41">
        <f>1650*1.25</f>
        <v>2062.5</v>
      </c>
    </row>
    <row r="1258" spans="1:4" ht="42" customHeight="1">
      <c r="A1258" s="40">
        <v>1182</v>
      </c>
      <c r="B1258" s="8" t="s">
        <v>106</v>
      </c>
      <c r="C1258" s="9" t="s">
        <v>40</v>
      </c>
      <c r="D1258" s="41">
        <f>1600*1.25</f>
        <v>2000</v>
      </c>
    </row>
    <row r="1259" spans="1:4" ht="24" customHeight="1">
      <c r="A1259" s="40">
        <v>1183</v>
      </c>
      <c r="B1259" s="8" t="s">
        <v>421</v>
      </c>
      <c r="C1259" s="9" t="s">
        <v>146</v>
      </c>
      <c r="D1259" s="41">
        <f>6100*1.25</f>
        <v>7625</v>
      </c>
    </row>
    <row r="1260" spans="1:4" ht="24" customHeight="1">
      <c r="A1260" s="40">
        <v>1184</v>
      </c>
      <c r="B1260" s="8" t="s">
        <v>431</v>
      </c>
      <c r="C1260" s="9" t="s">
        <v>146</v>
      </c>
      <c r="D1260" s="41">
        <f>4750*1.25</f>
        <v>5937.5</v>
      </c>
    </row>
    <row r="1261" spans="1:4" ht="25.5" customHeight="1">
      <c r="A1261" s="268" t="s">
        <v>432</v>
      </c>
      <c r="B1261" s="269"/>
      <c r="C1261" s="269"/>
      <c r="D1261" s="270"/>
    </row>
    <row r="1262" spans="1:4" ht="25.5" customHeight="1">
      <c r="A1262" s="42">
        <v>1185</v>
      </c>
      <c r="B1262" s="27" t="s">
        <v>433</v>
      </c>
      <c r="C1262" s="19" t="s">
        <v>35</v>
      </c>
      <c r="D1262" s="41">
        <f>897300*1.25</f>
        <v>1121625</v>
      </c>
    </row>
    <row r="1263" spans="1:4" ht="24.75" customHeight="1">
      <c r="A1263" s="42">
        <v>1186</v>
      </c>
      <c r="B1263" s="27" t="s">
        <v>434</v>
      </c>
      <c r="C1263" s="19" t="s">
        <v>35</v>
      </c>
      <c r="D1263" s="41">
        <f>1140600*1.25</f>
        <v>1425750</v>
      </c>
    </row>
    <row r="1264" spans="1:4" ht="34.5" customHeight="1">
      <c r="A1264" s="42">
        <v>1187</v>
      </c>
      <c r="B1264" s="27" t="s">
        <v>435</v>
      </c>
      <c r="C1264" s="19" t="s">
        <v>35</v>
      </c>
      <c r="D1264" s="41">
        <f>848900*1.25</f>
        <v>1061125</v>
      </c>
    </row>
    <row r="1265" spans="1:4" ht="44.25" customHeight="1">
      <c r="A1265" s="42">
        <v>1188</v>
      </c>
      <c r="B1265" s="27" t="s">
        <v>436</v>
      </c>
      <c r="C1265" s="19" t="s">
        <v>35</v>
      </c>
      <c r="D1265" s="41">
        <f>883200*1.25</f>
        <v>1104000</v>
      </c>
    </row>
    <row r="1266" spans="1:4" ht="31.5" customHeight="1">
      <c r="A1266" s="42">
        <v>1189</v>
      </c>
      <c r="B1266" s="27" t="s">
        <v>437</v>
      </c>
      <c r="C1266" s="19" t="s">
        <v>35</v>
      </c>
      <c r="D1266" s="41">
        <f>1187300*1.25</f>
        <v>1484125</v>
      </c>
    </row>
    <row r="1267" spans="1:4" ht="42.75" customHeight="1">
      <c r="A1267" s="42">
        <v>1190</v>
      </c>
      <c r="B1267" s="27" t="s">
        <v>484</v>
      </c>
      <c r="C1267" s="19" t="s">
        <v>35</v>
      </c>
      <c r="D1267" s="41">
        <f>2252000*1.25</f>
        <v>2815000</v>
      </c>
    </row>
    <row r="1268" spans="1:4" ht="37.5">
      <c r="A1268" s="42">
        <v>1191</v>
      </c>
      <c r="B1268" s="27" t="s">
        <v>438</v>
      </c>
      <c r="C1268" s="19" t="s">
        <v>35</v>
      </c>
      <c r="D1268" s="41">
        <f>872300*1.25</f>
        <v>1090375</v>
      </c>
    </row>
    <row r="1269" spans="1:4" ht="32.25" customHeight="1">
      <c r="A1269" s="42">
        <v>1192</v>
      </c>
      <c r="B1269" s="27" t="s">
        <v>356</v>
      </c>
      <c r="C1269" s="9" t="s">
        <v>35</v>
      </c>
      <c r="D1269" s="41">
        <f>50000*1.25</f>
        <v>62500</v>
      </c>
    </row>
    <row r="1270" spans="1:4" ht="42.75" customHeight="1">
      <c r="A1270" s="42">
        <v>1193</v>
      </c>
      <c r="B1270" s="27" t="s">
        <v>364</v>
      </c>
      <c r="C1270" s="19" t="s">
        <v>35</v>
      </c>
      <c r="D1270" s="41">
        <f>250000*1.25</f>
        <v>312500</v>
      </c>
    </row>
    <row r="1271" spans="1:4" ht="42.75" customHeight="1">
      <c r="A1271" s="42">
        <v>1194</v>
      </c>
      <c r="B1271" s="27" t="s">
        <v>581</v>
      </c>
      <c r="C1271" s="19" t="s">
        <v>35</v>
      </c>
      <c r="D1271" s="41">
        <f>250000*1.25</f>
        <v>312500</v>
      </c>
    </row>
    <row r="1272" spans="1:4" ht="29.25" customHeight="1">
      <c r="A1272" s="42">
        <v>1195</v>
      </c>
      <c r="B1272" s="27" t="s">
        <v>104</v>
      </c>
      <c r="C1272" s="9" t="s">
        <v>35</v>
      </c>
      <c r="D1272" s="41">
        <f>50000*1.25</f>
        <v>62500</v>
      </c>
    </row>
    <row r="1273" spans="1:4" ht="25.5" customHeight="1">
      <c r="A1273" s="42">
        <v>1196</v>
      </c>
      <c r="B1273" s="27" t="s">
        <v>376</v>
      </c>
      <c r="C1273" s="9" t="s">
        <v>35</v>
      </c>
      <c r="D1273" s="41">
        <f>160000*1.25</f>
        <v>200000</v>
      </c>
    </row>
    <row r="1274" spans="1:4" ht="31.5" customHeight="1">
      <c r="A1274" s="42">
        <v>1197</v>
      </c>
      <c r="B1274" s="27" t="s">
        <v>377</v>
      </c>
      <c r="C1274" s="9" t="s">
        <v>35</v>
      </c>
      <c r="D1274" s="41">
        <f>200000*1.25</f>
        <v>250000</v>
      </c>
    </row>
    <row r="1275" spans="1:4" ht="18.75" customHeight="1">
      <c r="A1275" s="259" t="s">
        <v>892</v>
      </c>
      <c r="B1275" s="260"/>
      <c r="C1275" s="260"/>
      <c r="D1275" s="261"/>
    </row>
    <row r="1276" spans="1:4" ht="29.25" customHeight="1">
      <c r="A1276" s="42">
        <v>1198</v>
      </c>
      <c r="B1276" s="8" t="s">
        <v>439</v>
      </c>
      <c r="C1276" s="19" t="s">
        <v>35</v>
      </c>
      <c r="D1276" s="41">
        <f>9800*1.25</f>
        <v>12250</v>
      </c>
    </row>
    <row r="1277" spans="1:4" ht="38.25" customHeight="1">
      <c r="A1277" s="42">
        <v>1199</v>
      </c>
      <c r="B1277" s="8" t="s">
        <v>629</v>
      </c>
      <c r="C1277" s="19" t="s">
        <v>35</v>
      </c>
      <c r="D1277" s="41">
        <f>20000*1.25</f>
        <v>25000</v>
      </c>
    </row>
    <row r="1278" spans="1:4" ht="36" customHeight="1">
      <c r="A1278" s="42">
        <v>1200</v>
      </c>
      <c r="B1278" s="8" t="s">
        <v>125</v>
      </c>
      <c r="C1278" s="19" t="s">
        <v>35</v>
      </c>
      <c r="D1278" s="41">
        <f>6550*1.25</f>
        <v>8187.5</v>
      </c>
    </row>
    <row r="1279" spans="1:4" ht="33.75" customHeight="1">
      <c r="A1279" s="42">
        <v>1201</v>
      </c>
      <c r="B1279" s="8" t="s">
        <v>440</v>
      </c>
      <c r="C1279" s="19" t="s">
        <v>35</v>
      </c>
      <c r="D1279" s="41">
        <f>28600*1.25</f>
        <v>35750</v>
      </c>
    </row>
    <row r="1280" spans="1:4" ht="33.75" customHeight="1">
      <c r="A1280" s="42">
        <v>1202</v>
      </c>
      <c r="B1280" s="8" t="s">
        <v>441</v>
      </c>
      <c r="C1280" s="19" t="s">
        <v>35</v>
      </c>
      <c r="D1280" s="41">
        <f>20930*1.25</f>
        <v>26162.5</v>
      </c>
    </row>
    <row r="1281" spans="1:4" ht="33.75" customHeight="1">
      <c r="A1281" s="42">
        <v>1203</v>
      </c>
      <c r="B1281" s="8" t="s">
        <v>442</v>
      </c>
      <c r="C1281" s="19" t="s">
        <v>35</v>
      </c>
      <c r="D1281" s="41">
        <f>22700*1.25</f>
        <v>28375</v>
      </c>
    </row>
    <row r="1282" spans="1:4" ht="41.25" customHeight="1">
      <c r="A1282" s="42">
        <v>1204</v>
      </c>
      <c r="B1282" s="8" t="s">
        <v>443</v>
      </c>
      <c r="C1282" s="19" t="s">
        <v>35</v>
      </c>
      <c r="D1282" s="41">
        <f>15500*1.25</f>
        <v>19375</v>
      </c>
    </row>
    <row r="1283" spans="1:4" ht="48" customHeight="1">
      <c r="A1283" s="42">
        <v>1205</v>
      </c>
      <c r="B1283" s="8" t="s">
        <v>444</v>
      </c>
      <c r="C1283" s="19" t="s">
        <v>35</v>
      </c>
      <c r="D1283" s="41">
        <f>26500*1.25</f>
        <v>33125</v>
      </c>
    </row>
    <row r="1284" spans="1:4" ht="48" customHeight="1">
      <c r="A1284" s="42">
        <v>1206</v>
      </c>
      <c r="B1284" s="8" t="s">
        <v>370</v>
      </c>
      <c r="C1284" s="19" t="s">
        <v>35</v>
      </c>
      <c r="D1284" s="41">
        <f>37100*1.25</f>
        <v>46375</v>
      </c>
    </row>
    <row r="1285" spans="1:4" ht="36.75" customHeight="1">
      <c r="A1285" s="42">
        <v>1207</v>
      </c>
      <c r="B1285" s="8" t="s">
        <v>445</v>
      </c>
      <c r="C1285" s="19" t="s">
        <v>35</v>
      </c>
      <c r="D1285" s="41">
        <f>42100*1.25</f>
        <v>52625</v>
      </c>
    </row>
    <row r="1286" spans="1:4" ht="32.25" customHeight="1">
      <c r="A1286" s="42">
        <v>1208</v>
      </c>
      <c r="B1286" s="8" t="s">
        <v>446</v>
      </c>
      <c r="C1286" s="19" t="s">
        <v>35</v>
      </c>
      <c r="D1286" s="41">
        <f>29300*1.25</f>
        <v>36625</v>
      </c>
    </row>
    <row r="1287" spans="1:4" ht="36" customHeight="1">
      <c r="A1287" s="42">
        <v>1209</v>
      </c>
      <c r="B1287" s="8" t="s">
        <v>447</v>
      </c>
      <c r="C1287" s="19" t="s">
        <v>35</v>
      </c>
      <c r="D1287" s="41">
        <f>23900*1.25</f>
        <v>29875</v>
      </c>
    </row>
    <row r="1288" spans="1:4" ht="32.25" customHeight="1">
      <c r="A1288" s="42">
        <v>1210</v>
      </c>
      <c r="B1288" s="8" t="s">
        <v>448</v>
      </c>
      <c r="C1288" s="19" t="s">
        <v>35</v>
      </c>
      <c r="D1288" s="41">
        <f>18600*1.25</f>
        <v>23250</v>
      </c>
    </row>
    <row r="1289" spans="1:4" ht="34.5" customHeight="1">
      <c r="A1289" s="42">
        <v>1211</v>
      </c>
      <c r="B1289" s="8" t="s">
        <v>449</v>
      </c>
      <c r="C1289" s="19" t="s">
        <v>35</v>
      </c>
      <c r="D1289" s="41">
        <f>27900*1.25</f>
        <v>34875</v>
      </c>
    </row>
    <row r="1290" spans="1:4" ht="34.5" customHeight="1">
      <c r="A1290" s="42">
        <v>1212</v>
      </c>
      <c r="B1290" s="8" t="s">
        <v>450</v>
      </c>
      <c r="C1290" s="19" t="s">
        <v>35</v>
      </c>
      <c r="D1290" s="41">
        <f>38500*1.25</f>
        <v>48125</v>
      </c>
    </row>
    <row r="1291" spans="1:4" ht="35.25" customHeight="1">
      <c r="A1291" s="42">
        <v>1213</v>
      </c>
      <c r="B1291" s="8" t="s">
        <v>451</v>
      </c>
      <c r="C1291" s="19" t="s">
        <v>35</v>
      </c>
      <c r="D1291" s="41">
        <f>28400*1.25</f>
        <v>35500</v>
      </c>
    </row>
    <row r="1292" spans="1:4" ht="33" customHeight="1">
      <c r="A1292" s="42">
        <v>1214</v>
      </c>
      <c r="B1292" s="8" t="s">
        <v>452</v>
      </c>
      <c r="C1292" s="19" t="s">
        <v>35</v>
      </c>
      <c r="D1292" s="41">
        <f>29050*1.25</f>
        <v>36312.5</v>
      </c>
    </row>
    <row r="1293" spans="1:4" ht="48" customHeight="1">
      <c r="A1293" s="42">
        <v>1215</v>
      </c>
      <c r="B1293" s="8" t="s">
        <v>453</v>
      </c>
      <c r="C1293" s="19" t="s">
        <v>35</v>
      </c>
      <c r="D1293" s="41">
        <f>29760*1.25</f>
        <v>37200</v>
      </c>
    </row>
    <row r="1294" spans="1:4" ht="36.75" customHeight="1">
      <c r="A1294" s="271" t="s">
        <v>898</v>
      </c>
      <c r="B1294" s="272"/>
      <c r="C1294" s="272"/>
      <c r="D1294" s="273"/>
    </row>
    <row r="1295" spans="1:4" ht="48" customHeight="1">
      <c r="A1295" s="42">
        <v>1216</v>
      </c>
      <c r="B1295" s="8" t="s">
        <v>757</v>
      </c>
      <c r="C1295" s="34" t="s">
        <v>20</v>
      </c>
      <c r="D1295" s="41">
        <f>18000*1.25</f>
        <v>22500</v>
      </c>
    </row>
    <row r="1296" spans="1:4" ht="51" customHeight="1">
      <c r="A1296" s="42">
        <v>1217</v>
      </c>
      <c r="B1296" s="27" t="s">
        <v>984</v>
      </c>
      <c r="C1296" s="34" t="s">
        <v>35</v>
      </c>
      <c r="D1296" s="41">
        <f>160000*1.25</f>
        <v>200000</v>
      </c>
    </row>
    <row r="1297" spans="1:4" ht="42" customHeight="1">
      <c r="A1297" s="42">
        <v>1218</v>
      </c>
      <c r="B1297" s="27" t="s">
        <v>985</v>
      </c>
      <c r="C1297" s="34" t="s">
        <v>35</v>
      </c>
      <c r="D1297" s="41">
        <f>200000*1.25</f>
        <v>250000</v>
      </c>
    </row>
    <row r="1298" spans="1:4" ht="56.25">
      <c r="A1298" s="42">
        <v>1219</v>
      </c>
      <c r="B1298" s="27" t="s">
        <v>758</v>
      </c>
      <c r="C1298" s="34" t="s">
        <v>35</v>
      </c>
      <c r="D1298" s="41">
        <f>90000*1.25</f>
        <v>112500</v>
      </c>
    </row>
    <row r="1299" spans="1:4" ht="56.25">
      <c r="A1299" s="42">
        <v>1220</v>
      </c>
      <c r="B1299" s="27" t="s">
        <v>986</v>
      </c>
      <c r="C1299" s="34" t="s">
        <v>35</v>
      </c>
      <c r="D1299" s="41">
        <f>90000*1.25</f>
        <v>112500</v>
      </c>
    </row>
    <row r="1300" spans="1:4" ht="37.5">
      <c r="A1300" s="42">
        <v>1221</v>
      </c>
      <c r="B1300" s="8" t="s">
        <v>987</v>
      </c>
      <c r="C1300" s="34" t="s">
        <v>35</v>
      </c>
      <c r="D1300" s="41">
        <f>100000*1.25</f>
        <v>125000</v>
      </c>
    </row>
    <row r="1301" spans="1:4" ht="34.5" customHeight="1">
      <c r="A1301" s="42">
        <v>1222</v>
      </c>
      <c r="B1301" s="8" t="s">
        <v>988</v>
      </c>
      <c r="C1301" s="34" t="s">
        <v>35</v>
      </c>
      <c r="D1301" s="41">
        <f>20000*1.25</f>
        <v>25000</v>
      </c>
    </row>
    <row r="1302" spans="1:4" ht="33.75" customHeight="1">
      <c r="A1302" s="42">
        <v>1223</v>
      </c>
      <c r="B1302" s="8" t="s">
        <v>989</v>
      </c>
      <c r="C1302" s="34" t="s">
        <v>35</v>
      </c>
      <c r="D1302" s="41">
        <f>200000*1.25</f>
        <v>250000</v>
      </c>
    </row>
    <row r="1303" spans="1:4" ht="29.25" customHeight="1">
      <c r="A1303" s="42">
        <v>1224</v>
      </c>
      <c r="B1303" s="8" t="s">
        <v>759</v>
      </c>
      <c r="C1303" s="34" t="s">
        <v>35</v>
      </c>
      <c r="D1303" s="41">
        <f>248000*1.25</f>
        <v>310000</v>
      </c>
    </row>
    <row r="1304" spans="1:4" ht="34.5" customHeight="1">
      <c r="A1304" s="42">
        <v>1225</v>
      </c>
      <c r="B1304" s="8" t="s">
        <v>990</v>
      </c>
      <c r="C1304" s="34" t="s">
        <v>20</v>
      </c>
      <c r="D1304" s="41">
        <f>20000*1.25</f>
        <v>25000</v>
      </c>
    </row>
    <row r="1305" spans="1:4" ht="30" customHeight="1">
      <c r="A1305" s="42">
        <v>1226</v>
      </c>
      <c r="B1305" s="8" t="s">
        <v>991</v>
      </c>
      <c r="C1305" s="34" t="s">
        <v>20</v>
      </c>
      <c r="D1305" s="41">
        <f>40000*1.25</f>
        <v>50000</v>
      </c>
    </row>
    <row r="1306" spans="1:4" ht="32.25" customHeight="1">
      <c r="A1306" s="42">
        <v>1227</v>
      </c>
      <c r="B1306" s="8" t="s">
        <v>992</v>
      </c>
      <c r="C1306" s="34" t="s">
        <v>20</v>
      </c>
      <c r="D1306" s="41">
        <f>20000*1.25</f>
        <v>25000</v>
      </c>
    </row>
    <row r="1307" spans="1:4" ht="29.25" customHeight="1">
      <c r="A1307" s="42">
        <v>1228</v>
      </c>
      <c r="B1307" s="8" t="s">
        <v>993</v>
      </c>
      <c r="C1307" s="34" t="s">
        <v>20</v>
      </c>
      <c r="D1307" s="41">
        <f>6000*1.25</f>
        <v>7500</v>
      </c>
    </row>
    <row r="1308" spans="1:4" ht="28.5" customHeight="1">
      <c r="A1308" s="42">
        <v>1229</v>
      </c>
      <c r="B1308" s="8" t="s">
        <v>760</v>
      </c>
      <c r="C1308" s="34" t="s">
        <v>35</v>
      </c>
      <c r="D1308" s="41">
        <f>150000*1.25</f>
        <v>187500</v>
      </c>
    </row>
    <row r="1309" spans="1:4" ht="35.25" customHeight="1">
      <c r="A1309" s="42">
        <v>1230</v>
      </c>
      <c r="B1309" s="8" t="s">
        <v>761</v>
      </c>
      <c r="C1309" s="34" t="s">
        <v>35</v>
      </c>
      <c r="D1309" s="114">
        <f>60000*1.25</f>
        <v>75000</v>
      </c>
    </row>
    <row r="1310" spans="1:4" ht="30.75" customHeight="1">
      <c r="A1310" s="42">
        <v>1231</v>
      </c>
      <c r="B1310" s="8" t="s">
        <v>762</v>
      </c>
      <c r="C1310" s="34" t="s">
        <v>35</v>
      </c>
      <c r="D1310" s="41">
        <f>70000*1.25</f>
        <v>87500</v>
      </c>
    </row>
    <row r="1311" spans="1:4" ht="36" customHeight="1">
      <c r="A1311" s="42">
        <v>1232</v>
      </c>
      <c r="B1311" s="8" t="s">
        <v>763</v>
      </c>
      <c r="C1311" s="34" t="s">
        <v>35</v>
      </c>
      <c r="D1311" s="41">
        <f>70000*1.25</f>
        <v>87500</v>
      </c>
    </row>
    <row r="1312" spans="1:4" ht="25.5" customHeight="1">
      <c r="A1312" s="42">
        <v>1233</v>
      </c>
      <c r="B1312" s="8" t="s">
        <v>764</v>
      </c>
      <c r="C1312" s="34" t="s">
        <v>35</v>
      </c>
      <c r="D1312" s="41">
        <f>80000*1.25</f>
        <v>100000</v>
      </c>
    </row>
    <row r="1313" spans="1:4" ht="31.5" customHeight="1">
      <c r="A1313" s="42">
        <v>1234</v>
      </c>
      <c r="B1313" s="8" t="s">
        <v>994</v>
      </c>
      <c r="C1313" s="10" t="s">
        <v>35</v>
      </c>
      <c r="D1313" s="41">
        <f>85000*1.25</f>
        <v>106250</v>
      </c>
    </row>
    <row r="1314" spans="1:4" ht="37.5">
      <c r="A1314" s="42">
        <v>1235</v>
      </c>
      <c r="B1314" s="8" t="s">
        <v>765</v>
      </c>
      <c r="C1314" s="10" t="s">
        <v>35</v>
      </c>
      <c r="D1314" s="41">
        <f>200000*1.25</f>
        <v>250000</v>
      </c>
    </row>
    <row r="1315" spans="1:4" ht="37.5">
      <c r="A1315" s="42">
        <v>1236</v>
      </c>
      <c r="B1315" s="8" t="s">
        <v>995</v>
      </c>
      <c r="C1315" s="10" t="s">
        <v>35</v>
      </c>
      <c r="D1315" s="41">
        <f>232013*1.25</f>
        <v>290016.25</v>
      </c>
    </row>
    <row r="1316" spans="1:4" ht="56.25">
      <c r="A1316" s="42">
        <v>1237</v>
      </c>
      <c r="B1316" s="8" t="s">
        <v>996</v>
      </c>
      <c r="C1316" s="10" t="s">
        <v>20</v>
      </c>
      <c r="D1316" s="41">
        <f>232013*1.25</f>
        <v>290016.25</v>
      </c>
    </row>
    <row r="1317" spans="1:4" ht="56.25">
      <c r="A1317" s="42">
        <v>1238</v>
      </c>
      <c r="B1317" s="8" t="s">
        <v>997</v>
      </c>
      <c r="C1317" s="10" t="s">
        <v>35</v>
      </c>
      <c r="D1317" s="41">
        <f>340003*1.25</f>
        <v>425003.75</v>
      </c>
    </row>
    <row r="1318" spans="1:4" ht="44.25" customHeight="1">
      <c r="A1318" s="42">
        <v>1239</v>
      </c>
      <c r="B1318" s="8" t="s">
        <v>998</v>
      </c>
      <c r="C1318" s="10" t="s">
        <v>35</v>
      </c>
      <c r="D1318" s="41">
        <f>295000*1.25</f>
        <v>368750</v>
      </c>
    </row>
    <row r="1319" spans="1:4" ht="25.5" customHeight="1">
      <c r="A1319" s="42">
        <v>1240</v>
      </c>
      <c r="B1319" s="8" t="s">
        <v>999</v>
      </c>
      <c r="C1319" s="10" t="s">
        <v>35</v>
      </c>
      <c r="D1319" s="41">
        <f>35000*1.25</f>
        <v>43750</v>
      </c>
    </row>
    <row r="1320" spans="1:4" ht="25.5" customHeight="1">
      <c r="A1320" s="42">
        <v>1241</v>
      </c>
      <c r="B1320" s="8" t="s">
        <v>752</v>
      </c>
      <c r="C1320" s="10" t="s">
        <v>35</v>
      </c>
      <c r="D1320" s="41">
        <f>70000*1.25</f>
        <v>87500</v>
      </c>
    </row>
    <row r="1321" spans="1:4" ht="25.5" customHeight="1">
      <c r="A1321" s="42">
        <v>1242</v>
      </c>
      <c r="B1321" s="8" t="s">
        <v>753</v>
      </c>
      <c r="C1321" s="10" t="s">
        <v>35</v>
      </c>
      <c r="D1321" s="41">
        <f>120000*1.25</f>
        <v>150000</v>
      </c>
    </row>
    <row r="1322" spans="1:4" ht="25.5" customHeight="1">
      <c r="A1322" s="42">
        <v>1243</v>
      </c>
      <c r="B1322" s="8" t="s">
        <v>1000</v>
      </c>
      <c r="C1322" s="10" t="s">
        <v>35</v>
      </c>
      <c r="D1322" s="41">
        <f>50000*1.25</f>
        <v>62500</v>
      </c>
    </row>
    <row r="1323" spans="1:4" ht="25.5" customHeight="1">
      <c r="A1323" s="42">
        <v>1244</v>
      </c>
      <c r="B1323" s="8" t="s">
        <v>754</v>
      </c>
      <c r="C1323" s="10" t="s">
        <v>35</v>
      </c>
      <c r="D1323" s="41">
        <f>140000*1.25</f>
        <v>175000</v>
      </c>
    </row>
    <row r="1324" spans="1:4" ht="25.5" customHeight="1">
      <c r="A1324" s="42">
        <v>1245</v>
      </c>
      <c r="B1324" s="8" t="s">
        <v>755</v>
      </c>
      <c r="C1324" s="10" t="s">
        <v>35</v>
      </c>
      <c r="D1324" s="41">
        <f>150000*1.25</f>
        <v>187500</v>
      </c>
    </row>
    <row r="1325" spans="1:4" ht="25.5" customHeight="1">
      <c r="A1325" s="42">
        <v>1246</v>
      </c>
      <c r="B1325" s="8" t="s">
        <v>756</v>
      </c>
      <c r="C1325" s="10" t="s">
        <v>35</v>
      </c>
      <c r="D1325" s="41">
        <f>150000*1.25</f>
        <v>187500</v>
      </c>
    </row>
    <row r="1326" spans="1:4" ht="25.5" customHeight="1">
      <c r="A1326" s="42">
        <v>1247</v>
      </c>
      <c r="B1326" s="8" t="s">
        <v>977</v>
      </c>
      <c r="C1326" s="10" t="s">
        <v>20</v>
      </c>
      <c r="D1326" s="41">
        <f>2200*1.25</f>
        <v>2750</v>
      </c>
    </row>
    <row r="1327" spans="1:4" ht="25.5" customHeight="1">
      <c r="A1327" s="42">
        <v>1248</v>
      </c>
      <c r="B1327" s="8" t="s">
        <v>978</v>
      </c>
      <c r="C1327" s="10" t="s">
        <v>20</v>
      </c>
      <c r="D1327" s="41">
        <f>2200*1.25</f>
        <v>2750</v>
      </c>
    </row>
    <row r="1328" spans="1:4" ht="25.5" customHeight="1">
      <c r="A1328" s="42">
        <v>1249</v>
      </c>
      <c r="B1328" s="8" t="s">
        <v>975</v>
      </c>
      <c r="C1328" s="10" t="s">
        <v>20</v>
      </c>
      <c r="D1328" s="41">
        <f>5000*1.25</f>
        <v>6250</v>
      </c>
    </row>
    <row r="1329" spans="1:4" ht="25.5" customHeight="1">
      <c r="A1329" s="42">
        <v>1250</v>
      </c>
      <c r="B1329" s="8" t="s">
        <v>1001</v>
      </c>
      <c r="C1329" s="10" t="s">
        <v>20</v>
      </c>
      <c r="D1329" s="41">
        <f>3000*1.25</f>
        <v>3750</v>
      </c>
    </row>
    <row r="1330" spans="1:4" ht="45" customHeight="1">
      <c r="A1330" s="42">
        <v>1251</v>
      </c>
      <c r="B1330" s="8" t="s">
        <v>1002</v>
      </c>
      <c r="C1330" s="10" t="s">
        <v>20</v>
      </c>
      <c r="D1330" s="41">
        <f>30000*1.25</f>
        <v>37500</v>
      </c>
    </row>
    <row r="1331" spans="1:4" ht="25.5" customHeight="1">
      <c r="A1331" s="271" t="s">
        <v>893</v>
      </c>
      <c r="B1331" s="272"/>
      <c r="C1331" s="272"/>
      <c r="D1331" s="273"/>
    </row>
    <row r="1332" spans="1:4" ht="37.5">
      <c r="A1332" s="60">
        <v>1252</v>
      </c>
      <c r="B1332" s="38" t="s">
        <v>769</v>
      </c>
      <c r="C1332" s="57" t="s">
        <v>20</v>
      </c>
      <c r="D1332" s="63">
        <f>5700*1.25</f>
        <v>7125</v>
      </c>
    </row>
    <row r="1333" spans="1:4" ht="37.5">
      <c r="A1333" s="60">
        <v>1253</v>
      </c>
      <c r="B1333" s="38" t="s">
        <v>770</v>
      </c>
      <c r="C1333" s="57" t="s">
        <v>20</v>
      </c>
      <c r="D1333" s="63">
        <f>6200*1.25</f>
        <v>7750</v>
      </c>
    </row>
    <row r="1334" spans="1:4" ht="27.75" customHeight="1">
      <c r="A1334" s="60">
        <v>1254</v>
      </c>
      <c r="B1334" s="8" t="s">
        <v>454</v>
      </c>
      <c r="C1334" s="10" t="s">
        <v>20</v>
      </c>
      <c r="D1334" s="41">
        <f>4160*1.25</f>
        <v>5200</v>
      </c>
    </row>
    <row r="1335" spans="1:4" ht="27.75" customHeight="1">
      <c r="A1335" s="60">
        <v>1255</v>
      </c>
      <c r="B1335" s="8" t="s">
        <v>455</v>
      </c>
      <c r="C1335" s="10" t="s">
        <v>20</v>
      </c>
      <c r="D1335" s="41">
        <f>30200*1.25</f>
        <v>37750</v>
      </c>
    </row>
    <row r="1336" spans="1:4" ht="27.75" customHeight="1">
      <c r="A1336" s="60">
        <v>1256</v>
      </c>
      <c r="B1336" s="8" t="s">
        <v>456</v>
      </c>
      <c r="C1336" s="10" t="s">
        <v>20</v>
      </c>
      <c r="D1336" s="41">
        <f>32500*1.25</f>
        <v>40625</v>
      </c>
    </row>
    <row r="1337" spans="1:4" ht="27.75" customHeight="1">
      <c r="A1337" s="60">
        <v>1257</v>
      </c>
      <c r="B1337" s="8" t="s">
        <v>457</v>
      </c>
      <c r="C1337" s="10" t="s">
        <v>20</v>
      </c>
      <c r="D1337" s="41">
        <f>35200*1.25</f>
        <v>44000</v>
      </c>
    </row>
    <row r="1338" spans="1:4" ht="27.75" customHeight="1">
      <c r="A1338" s="60">
        <v>1258</v>
      </c>
      <c r="B1338" s="8" t="s">
        <v>458</v>
      </c>
      <c r="C1338" s="10" t="s">
        <v>20</v>
      </c>
      <c r="D1338" s="41">
        <f>14000*1.25</f>
        <v>17500</v>
      </c>
    </row>
    <row r="1339" spans="1:4" ht="27.75" customHeight="1">
      <c r="A1339" s="60">
        <v>1259</v>
      </c>
      <c r="B1339" s="8" t="s">
        <v>459</v>
      </c>
      <c r="C1339" s="10" t="s">
        <v>20</v>
      </c>
      <c r="D1339" s="41">
        <f>6100*1.25</f>
        <v>7625</v>
      </c>
    </row>
    <row r="1340" spans="1:4" ht="27.75" customHeight="1">
      <c r="A1340" s="60">
        <v>1260</v>
      </c>
      <c r="B1340" s="8" t="s">
        <v>771</v>
      </c>
      <c r="C1340" s="10" t="s">
        <v>20</v>
      </c>
      <c r="D1340" s="41">
        <f>2300*1.25</f>
        <v>2875</v>
      </c>
    </row>
    <row r="1341" spans="1:4" ht="37.5">
      <c r="A1341" s="60">
        <v>1261</v>
      </c>
      <c r="B1341" s="38" t="s">
        <v>772</v>
      </c>
      <c r="C1341" s="57" t="s">
        <v>20</v>
      </c>
      <c r="D1341" s="63">
        <f>26600*1.25</f>
        <v>33250</v>
      </c>
    </row>
    <row r="1342" spans="1:4" ht="37.5">
      <c r="A1342" s="60">
        <v>1262</v>
      </c>
      <c r="B1342" s="38" t="s">
        <v>773</v>
      </c>
      <c r="C1342" s="57" t="s">
        <v>20</v>
      </c>
      <c r="D1342" s="63">
        <f>19840*1.25</f>
        <v>24800</v>
      </c>
    </row>
    <row r="1343" spans="1:4" ht="37.5">
      <c r="A1343" s="60">
        <v>1263</v>
      </c>
      <c r="B1343" s="38" t="s">
        <v>774</v>
      </c>
      <c r="C1343" s="57" t="s">
        <v>20</v>
      </c>
      <c r="D1343" s="63">
        <f>26640*1.25</f>
        <v>33300</v>
      </c>
    </row>
    <row r="1344" spans="1:4" ht="37.5">
      <c r="A1344" s="60">
        <v>1264</v>
      </c>
      <c r="B1344" s="38" t="s">
        <v>775</v>
      </c>
      <c r="C1344" s="57" t="s">
        <v>20</v>
      </c>
      <c r="D1344" s="63">
        <f>36100*1.25</f>
        <v>45125</v>
      </c>
    </row>
    <row r="1345" spans="1:4" ht="37.5">
      <c r="A1345" s="60">
        <v>1265</v>
      </c>
      <c r="B1345" s="38" t="s">
        <v>776</v>
      </c>
      <c r="C1345" s="57" t="s">
        <v>20</v>
      </c>
      <c r="D1345" s="63">
        <f>34000*1.25</f>
        <v>42500</v>
      </c>
    </row>
    <row r="1346" spans="1:4" ht="36" customHeight="1">
      <c r="A1346" s="60">
        <v>1266</v>
      </c>
      <c r="B1346" s="38" t="s">
        <v>777</v>
      </c>
      <c r="C1346" s="57" t="s">
        <v>20</v>
      </c>
      <c r="D1346" s="63">
        <f>21200*1.25</f>
        <v>26500</v>
      </c>
    </row>
    <row r="1347" spans="1:4" ht="36" customHeight="1">
      <c r="A1347" s="60">
        <v>1267</v>
      </c>
      <c r="B1347" s="38" t="s">
        <v>778</v>
      </c>
      <c r="C1347" s="57" t="s">
        <v>20</v>
      </c>
      <c r="D1347" s="63">
        <f>4600*1.25</f>
        <v>5750</v>
      </c>
    </row>
    <row r="1348" spans="1:4" ht="36" customHeight="1">
      <c r="A1348" s="60">
        <v>1268</v>
      </c>
      <c r="B1348" s="38" t="s">
        <v>460</v>
      </c>
      <c r="C1348" s="57" t="s">
        <v>20</v>
      </c>
      <c r="D1348" s="63">
        <f>28800*1.25</f>
        <v>36000</v>
      </c>
    </row>
    <row r="1349" spans="1:4" ht="36" customHeight="1">
      <c r="A1349" s="60">
        <v>1269</v>
      </c>
      <c r="B1349" s="38" t="s">
        <v>461</v>
      </c>
      <c r="C1349" s="57" t="s">
        <v>20</v>
      </c>
      <c r="D1349" s="63">
        <f>31600*1.25</f>
        <v>39500</v>
      </c>
    </row>
    <row r="1350" spans="1:4" ht="36" customHeight="1">
      <c r="A1350" s="60">
        <v>1270</v>
      </c>
      <c r="B1350" s="38" t="s">
        <v>462</v>
      </c>
      <c r="C1350" s="57" t="s">
        <v>20</v>
      </c>
      <c r="D1350" s="63">
        <f>34600*1.25</f>
        <v>43250</v>
      </c>
    </row>
    <row r="1351" spans="1:4" ht="36" customHeight="1">
      <c r="A1351" s="60">
        <v>1271</v>
      </c>
      <c r="B1351" s="38" t="s">
        <v>463</v>
      </c>
      <c r="C1351" s="57" t="s">
        <v>20</v>
      </c>
      <c r="D1351" s="63">
        <f>42000*1.25</f>
        <v>52500</v>
      </c>
    </row>
    <row r="1352" spans="1:4" ht="36" customHeight="1">
      <c r="A1352" s="60">
        <v>1272</v>
      </c>
      <c r="B1352" s="38" t="s">
        <v>464</v>
      </c>
      <c r="C1352" s="57" t="s">
        <v>20</v>
      </c>
      <c r="D1352" s="63">
        <f>49700*1.25</f>
        <v>62125</v>
      </c>
    </row>
    <row r="1353" spans="1:4" ht="36" customHeight="1">
      <c r="A1353" s="60">
        <v>1273</v>
      </c>
      <c r="B1353" s="38" t="s">
        <v>465</v>
      </c>
      <c r="C1353" s="57" t="s">
        <v>20</v>
      </c>
      <c r="D1353" s="63">
        <f>47800*1.25</f>
        <v>59750</v>
      </c>
    </row>
    <row r="1354" spans="1:4" ht="36" customHeight="1">
      <c r="A1354" s="60">
        <v>1274</v>
      </c>
      <c r="B1354" s="38" t="s">
        <v>466</v>
      </c>
      <c r="C1354" s="57" t="s">
        <v>20</v>
      </c>
      <c r="D1354" s="63">
        <f>66500*1.25</f>
        <v>83125</v>
      </c>
    </row>
    <row r="1355" spans="1:4" ht="36" customHeight="1">
      <c r="A1355" s="60">
        <v>1275</v>
      </c>
      <c r="B1355" s="38" t="s">
        <v>467</v>
      </c>
      <c r="C1355" s="57" t="s">
        <v>20</v>
      </c>
      <c r="D1355" s="63">
        <f>30580*1.25</f>
        <v>38225</v>
      </c>
    </row>
    <row r="1356" spans="1:4" ht="36" customHeight="1">
      <c r="A1356" s="60">
        <v>1276</v>
      </c>
      <c r="B1356" s="38" t="s">
        <v>468</v>
      </c>
      <c r="C1356" s="57" t="s">
        <v>20</v>
      </c>
      <c r="D1356" s="63">
        <f>32300*1.25</f>
        <v>40375</v>
      </c>
    </row>
    <row r="1357" spans="1:4" ht="36" customHeight="1">
      <c r="A1357" s="60">
        <v>1277</v>
      </c>
      <c r="B1357" s="38" t="s">
        <v>469</v>
      </c>
      <c r="C1357" s="57" t="s">
        <v>20</v>
      </c>
      <c r="D1357" s="63">
        <f>35200*1.25</f>
        <v>44000</v>
      </c>
    </row>
    <row r="1358" spans="1:4" ht="18.75">
      <c r="A1358" s="259" t="s">
        <v>470</v>
      </c>
      <c r="B1358" s="260"/>
      <c r="C1358" s="260"/>
      <c r="D1358" s="261"/>
    </row>
    <row r="1359" spans="1:4" ht="37.5">
      <c r="A1359" s="42">
        <v>1278</v>
      </c>
      <c r="B1359" s="15" t="s">
        <v>471</v>
      </c>
      <c r="C1359" s="19" t="s">
        <v>472</v>
      </c>
      <c r="D1359" s="41">
        <f>8500*1.25</f>
        <v>10625</v>
      </c>
    </row>
    <row r="1360" spans="1:4" ht="37.5">
      <c r="A1360" s="42">
        <v>1279</v>
      </c>
      <c r="B1360" s="15" t="s">
        <v>473</v>
      </c>
      <c r="C1360" s="19" t="s">
        <v>472</v>
      </c>
      <c r="D1360" s="41">
        <f>10000*1.25</f>
        <v>12500</v>
      </c>
    </row>
    <row r="1361" spans="1:4" ht="37.5">
      <c r="A1361" s="42">
        <v>1280</v>
      </c>
      <c r="B1361" s="15" t="s">
        <v>474</v>
      </c>
      <c r="C1361" s="19" t="s">
        <v>472</v>
      </c>
      <c r="D1361" s="41">
        <f>20000*1.25</f>
        <v>25000</v>
      </c>
    </row>
    <row r="1362" spans="1:4" ht="37.5">
      <c r="A1362" s="42">
        <v>1281</v>
      </c>
      <c r="B1362" s="15" t="s">
        <v>475</v>
      </c>
      <c r="C1362" s="19" t="s">
        <v>472</v>
      </c>
      <c r="D1362" s="41">
        <f>28000*1.25</f>
        <v>35000</v>
      </c>
    </row>
    <row r="1363" spans="1:4" ht="37.5">
      <c r="A1363" s="42">
        <v>1282</v>
      </c>
      <c r="B1363" s="15" t="s">
        <v>476</v>
      </c>
      <c r="C1363" s="19" t="s">
        <v>472</v>
      </c>
      <c r="D1363" s="41">
        <f>27200*1.25</f>
        <v>34000</v>
      </c>
    </row>
    <row r="1364" spans="1:4" ht="37.5">
      <c r="A1364" s="42">
        <v>1283</v>
      </c>
      <c r="B1364" s="15" t="s">
        <v>477</v>
      </c>
      <c r="C1364" s="19" t="s">
        <v>472</v>
      </c>
      <c r="D1364" s="41">
        <f>14500*1.25</f>
        <v>18125</v>
      </c>
    </row>
    <row r="1365" spans="1:4" ht="37.5">
      <c r="A1365" s="42">
        <v>1284</v>
      </c>
      <c r="B1365" s="15" t="s">
        <v>478</v>
      </c>
      <c r="C1365" s="19" t="s">
        <v>472</v>
      </c>
      <c r="D1365" s="41">
        <f>13600*1.25</f>
        <v>17000</v>
      </c>
    </row>
    <row r="1366" spans="1:4" ht="27" customHeight="1">
      <c r="A1366" s="42">
        <v>1285</v>
      </c>
      <c r="B1366" s="15" t="s">
        <v>479</v>
      </c>
      <c r="C1366" s="19" t="s">
        <v>472</v>
      </c>
      <c r="D1366" s="41">
        <f>2500*1.25</f>
        <v>3125</v>
      </c>
    </row>
    <row r="1367" spans="1:4" ht="32.25" customHeight="1">
      <c r="A1367" s="42">
        <v>1286</v>
      </c>
      <c r="B1367" s="15" t="s">
        <v>480</v>
      </c>
      <c r="C1367" s="19" t="s">
        <v>472</v>
      </c>
      <c r="D1367" s="41">
        <f>4300*1.25</f>
        <v>5375</v>
      </c>
    </row>
    <row r="1368" spans="1:4" ht="20.25">
      <c r="A1368" s="274" t="s">
        <v>570</v>
      </c>
      <c r="B1368" s="275"/>
      <c r="C1368" s="275"/>
      <c r="D1368" s="276"/>
    </row>
    <row r="1369" spans="1:4" ht="56.25">
      <c r="A1369" s="40">
        <v>1287</v>
      </c>
      <c r="B1369" s="8" t="s">
        <v>1112</v>
      </c>
      <c r="C1369" s="9" t="s">
        <v>571</v>
      </c>
      <c r="D1369" s="41">
        <f>5000*1.25</f>
        <v>6250</v>
      </c>
    </row>
    <row r="1370" spans="1:4" ht="56.25">
      <c r="A1370" s="40">
        <v>1288</v>
      </c>
      <c r="B1370" s="8" t="s">
        <v>1113</v>
      </c>
      <c r="C1370" s="9" t="s">
        <v>571</v>
      </c>
      <c r="D1370" s="41">
        <f>7000*1.25</f>
        <v>8750</v>
      </c>
    </row>
    <row r="1371" spans="1:4" ht="56.25">
      <c r="A1371" s="40">
        <v>1289</v>
      </c>
      <c r="B1371" s="8" t="s">
        <v>1114</v>
      </c>
      <c r="C1371" s="9" t="s">
        <v>571</v>
      </c>
      <c r="D1371" s="41">
        <f>10000*1.25</f>
        <v>12500</v>
      </c>
    </row>
    <row r="1372" spans="1:4" ht="56.25">
      <c r="A1372" s="40">
        <v>1290</v>
      </c>
      <c r="B1372" s="8" t="s">
        <v>1115</v>
      </c>
      <c r="C1372" s="9" t="s">
        <v>571</v>
      </c>
      <c r="D1372" s="41">
        <f>12000*1.25</f>
        <v>15000</v>
      </c>
    </row>
    <row r="1373" spans="1:4" ht="18.75">
      <c r="A1373" s="259" t="s">
        <v>895</v>
      </c>
      <c r="B1373" s="260"/>
      <c r="C1373" s="260"/>
      <c r="D1373" s="261"/>
    </row>
    <row r="1374" spans="1:4" ht="25.5" customHeight="1">
      <c r="A1374" s="42">
        <v>1291</v>
      </c>
      <c r="B1374" s="20" t="s">
        <v>481</v>
      </c>
      <c r="C1374" s="36" t="s">
        <v>482</v>
      </c>
      <c r="D1374" s="41">
        <f>26800*1.25</f>
        <v>33500</v>
      </c>
    </row>
    <row r="1375" spans="1:4" ht="37.5">
      <c r="A1375" s="46">
        <v>1292</v>
      </c>
      <c r="B1375" s="47" t="s">
        <v>558</v>
      </c>
      <c r="C1375" s="48" t="s">
        <v>559</v>
      </c>
      <c r="D1375" s="84">
        <f>1800*1.25</f>
        <v>2250</v>
      </c>
    </row>
    <row r="1376" spans="1:4" ht="56.25">
      <c r="A1376" s="42">
        <v>1293</v>
      </c>
      <c r="B1376" s="47" t="s">
        <v>560</v>
      </c>
      <c r="C1376" s="48" t="s">
        <v>567</v>
      </c>
      <c r="D1376" s="84">
        <f>470*1.25</f>
        <v>587.5</v>
      </c>
    </row>
    <row r="1377" spans="1:4" ht="56.25">
      <c r="A1377" s="46">
        <v>1294</v>
      </c>
      <c r="B1377" s="49" t="s">
        <v>561</v>
      </c>
      <c r="C1377" s="48" t="s">
        <v>559</v>
      </c>
      <c r="D1377" s="84">
        <f>200*1.25</f>
        <v>250</v>
      </c>
    </row>
    <row r="1378" spans="1:4" ht="37.5">
      <c r="A1378" s="42">
        <v>1295</v>
      </c>
      <c r="B1378" s="47" t="s">
        <v>562</v>
      </c>
      <c r="C1378" s="48" t="s">
        <v>559</v>
      </c>
      <c r="D1378" s="84">
        <f>250*1.25</f>
        <v>312.5</v>
      </c>
    </row>
    <row r="1379" spans="1:4" ht="37.5">
      <c r="A1379" s="46">
        <v>1296</v>
      </c>
      <c r="B1379" s="47" t="s">
        <v>563</v>
      </c>
      <c r="C1379" s="48" t="s">
        <v>559</v>
      </c>
      <c r="D1379" s="84">
        <f>200*1.25</f>
        <v>250</v>
      </c>
    </row>
    <row r="1380" spans="1:4" ht="37.5">
      <c r="A1380" s="42">
        <v>1297</v>
      </c>
      <c r="B1380" s="47" t="s">
        <v>564</v>
      </c>
      <c r="C1380" s="48" t="s">
        <v>568</v>
      </c>
      <c r="D1380" s="84">
        <f>280*1.25</f>
        <v>350</v>
      </c>
    </row>
    <row r="1381" spans="1:4" ht="56.25">
      <c r="A1381" s="46">
        <v>1298</v>
      </c>
      <c r="B1381" s="47" t="s">
        <v>565</v>
      </c>
      <c r="C1381" s="48" t="s">
        <v>568</v>
      </c>
      <c r="D1381" s="84">
        <f>230*1.25</f>
        <v>287.5</v>
      </c>
    </row>
    <row r="1382" spans="1:4" ht="30.75" customHeight="1">
      <c r="A1382" s="42">
        <v>1299</v>
      </c>
      <c r="B1382" s="47" t="s">
        <v>566</v>
      </c>
      <c r="C1382" s="48" t="s">
        <v>568</v>
      </c>
      <c r="D1382" s="84">
        <f>650*1.25</f>
        <v>812.5</v>
      </c>
    </row>
    <row r="1383" spans="1:4" ht="19.5" thickBot="1">
      <c r="A1383" s="262"/>
      <c r="B1383" s="263"/>
      <c r="C1383" s="263"/>
      <c r="D1383" s="264"/>
    </row>
    <row r="1385" spans="2:4" ht="61.5" customHeight="1">
      <c r="B1385" s="240" t="s">
        <v>1318</v>
      </c>
      <c r="C1385" s="240"/>
      <c r="D1385" s="240"/>
    </row>
    <row r="1386" ht="25.5" customHeight="1"/>
    <row r="1387" spans="2:4" ht="64.5" customHeight="1">
      <c r="B1387" s="37" t="s">
        <v>582</v>
      </c>
      <c r="C1387" s="5"/>
      <c r="D1387" s="37" t="s">
        <v>779</v>
      </c>
    </row>
    <row r="1388" spans="1:4" ht="37.5">
      <c r="A1388" s="5"/>
      <c r="B1388" s="37" t="s">
        <v>634</v>
      </c>
      <c r="C1388" s="5"/>
      <c r="D1388" s="37" t="s">
        <v>1013</v>
      </c>
    </row>
  </sheetData>
  <sheetProtection/>
  <autoFilter ref="A13:C1229"/>
  <mergeCells count="79">
    <mergeCell ref="A9:D9"/>
    <mergeCell ref="A721:D721"/>
    <mergeCell ref="A725:D725"/>
    <mergeCell ref="A727:D727"/>
    <mergeCell ref="A1275:D1275"/>
    <mergeCell ref="A228:D228"/>
    <mergeCell ref="A237:D237"/>
    <mergeCell ref="A246:D246"/>
    <mergeCell ref="A256:D256"/>
    <mergeCell ref="A698:D698"/>
    <mergeCell ref="A718:D718"/>
    <mergeCell ref="B10:B11"/>
    <mergeCell ref="C10:C11"/>
    <mergeCell ref="A713:D713"/>
    <mergeCell ref="C3:D3"/>
    <mergeCell ref="B4:D4"/>
    <mergeCell ref="C5:D5"/>
    <mergeCell ref="C6:D6"/>
    <mergeCell ref="A8:D8"/>
    <mergeCell ref="A10:A11"/>
    <mergeCell ref="A12:D12"/>
    <mergeCell ref="A27:D27"/>
    <mergeCell ref="A28:D28"/>
    <mergeCell ref="A34:D34"/>
    <mergeCell ref="A36:D36"/>
    <mergeCell ref="A46:D46"/>
    <mergeCell ref="A48:D48"/>
    <mergeCell ref="A54:D54"/>
    <mergeCell ref="A76:D76"/>
    <mergeCell ref="A95:D95"/>
    <mergeCell ref="A101:D101"/>
    <mergeCell ref="A104:D104"/>
    <mergeCell ref="A119:D119"/>
    <mergeCell ref="A132:D132"/>
    <mergeCell ref="A151:D151"/>
    <mergeCell ref="A164:D164"/>
    <mergeCell ref="A214:D214"/>
    <mergeCell ref="A219:D219"/>
    <mergeCell ref="A261:D261"/>
    <mergeCell ref="A313:D313"/>
    <mergeCell ref="A323:D323"/>
    <mergeCell ref="A363:D363"/>
    <mergeCell ref="A425:D425"/>
    <mergeCell ref="A433:D433"/>
    <mergeCell ref="A508:D508"/>
    <mergeCell ref="A510:D510"/>
    <mergeCell ref="A526:D526"/>
    <mergeCell ref="A531:D531"/>
    <mergeCell ref="A591:D591"/>
    <mergeCell ref="A633:D633"/>
    <mergeCell ref="A509:D509"/>
    <mergeCell ref="A649:D649"/>
    <mergeCell ref="A660:D660"/>
    <mergeCell ref="A670:D670"/>
    <mergeCell ref="A701:D701"/>
    <mergeCell ref="A702:D702"/>
    <mergeCell ref="A708:D708"/>
    <mergeCell ref="A733:D733"/>
    <mergeCell ref="A790:D790"/>
    <mergeCell ref="A797:D797"/>
    <mergeCell ref="A844:D844"/>
    <mergeCell ref="A861:D861"/>
    <mergeCell ref="A865:D865"/>
    <mergeCell ref="A734:D734"/>
    <mergeCell ref="A769:D769"/>
    <mergeCell ref="A781:D781"/>
    <mergeCell ref="A943:D943"/>
    <mergeCell ref="A1165:D1165"/>
    <mergeCell ref="A1216:D1216"/>
    <mergeCell ref="A1226:D1226"/>
    <mergeCell ref="A1238:D1238"/>
    <mergeCell ref="A1261:D1261"/>
    <mergeCell ref="B1385:D1385"/>
    <mergeCell ref="A1294:D1294"/>
    <mergeCell ref="A1331:D1331"/>
    <mergeCell ref="A1358:D1358"/>
    <mergeCell ref="A1368:D1368"/>
    <mergeCell ref="A1373:D1373"/>
    <mergeCell ref="A1383:D1383"/>
  </mergeCells>
  <printOptions/>
  <pageMargins left="0.7086614173228347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5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E1388"/>
  <sheetViews>
    <sheetView zoomScale="60" zoomScaleNormal="60" zoomScalePageLayoutView="0" workbookViewId="0" topLeftCell="A1364">
      <selection activeCell="K1371" sqref="K1371"/>
    </sheetView>
  </sheetViews>
  <sheetFormatPr defaultColWidth="8.875" defaultRowHeight="12.75"/>
  <cols>
    <col min="1" max="1" width="8.875" style="1" customWidth="1"/>
    <col min="2" max="2" width="75.25390625" style="2" customWidth="1"/>
    <col min="3" max="3" width="24.25390625" style="1" customWidth="1"/>
    <col min="4" max="4" width="32.875" style="1" customWidth="1"/>
    <col min="5" max="16384" width="8.875" style="1" customWidth="1"/>
  </cols>
  <sheetData>
    <row r="1" ht="21.75" customHeight="1"/>
    <row r="2" spans="3:4" ht="20.25">
      <c r="C2" s="2"/>
      <c r="D2" s="50" t="s">
        <v>0</v>
      </c>
    </row>
    <row r="3" spans="3:4" ht="20.25" customHeight="1">
      <c r="C3" s="215" t="s">
        <v>1</v>
      </c>
      <c r="D3" s="215"/>
    </row>
    <row r="4" spans="2:4" ht="45.75" customHeight="1">
      <c r="B4" s="215" t="s">
        <v>2</v>
      </c>
      <c r="C4" s="215"/>
      <c r="D4" s="215"/>
    </row>
    <row r="5" spans="3:4" ht="20.25">
      <c r="C5" s="323" t="s">
        <v>3</v>
      </c>
      <c r="D5" s="323"/>
    </row>
    <row r="6" spans="3:4" ht="23.25" customHeight="1">
      <c r="C6" s="324" t="s">
        <v>1014</v>
      </c>
      <c r="D6" s="324"/>
    </row>
    <row r="7" ht="15.75">
      <c r="D7" s="4"/>
    </row>
    <row r="8" spans="1:4" ht="27.75" customHeight="1">
      <c r="A8" s="217" t="s">
        <v>4</v>
      </c>
      <c r="B8" s="217"/>
      <c r="C8" s="217"/>
      <c r="D8" s="217"/>
    </row>
    <row r="9" spans="1:4" s="5" customFormat="1" ht="27.75" customHeight="1" thickBot="1">
      <c r="A9" s="325" t="s">
        <v>5</v>
      </c>
      <c r="B9" s="325"/>
      <c r="C9" s="325"/>
      <c r="D9" s="64"/>
    </row>
    <row r="10" spans="1:4" s="6" customFormat="1" ht="27" customHeight="1">
      <c r="A10" s="306" t="s">
        <v>6</v>
      </c>
      <c r="B10" s="308" t="s">
        <v>7</v>
      </c>
      <c r="C10" s="295" t="s">
        <v>8</v>
      </c>
      <c r="D10" s="61" t="s">
        <v>9</v>
      </c>
    </row>
    <row r="11" spans="1:4" s="6" customFormat="1" ht="46.5" customHeight="1" thickBot="1">
      <c r="A11" s="307"/>
      <c r="B11" s="309"/>
      <c r="C11" s="296"/>
      <c r="D11" s="67" t="s">
        <v>899</v>
      </c>
    </row>
    <row r="12" spans="1:4" s="7" customFormat="1" ht="21" customHeight="1">
      <c r="A12" s="329" t="s">
        <v>494</v>
      </c>
      <c r="B12" s="330"/>
      <c r="C12" s="330"/>
      <c r="D12" s="331"/>
    </row>
    <row r="13" spans="1:4" s="12" customFormat="1" ht="26.25" customHeight="1">
      <c r="A13" s="40">
        <v>1</v>
      </c>
      <c r="B13" s="8" t="s">
        <v>497</v>
      </c>
      <c r="C13" s="9" t="s">
        <v>10</v>
      </c>
      <c r="D13" s="41">
        <f>7500*1.3</f>
        <v>9750</v>
      </c>
    </row>
    <row r="14" spans="1:4" s="12" customFormat="1" ht="21" customHeight="1">
      <c r="A14" s="40">
        <v>2</v>
      </c>
      <c r="B14" s="8" t="s">
        <v>498</v>
      </c>
      <c r="C14" s="9" t="s">
        <v>10</v>
      </c>
      <c r="D14" s="41">
        <f>6000*1.3</f>
        <v>7800</v>
      </c>
    </row>
    <row r="15" spans="1:4" s="12" customFormat="1" ht="26.25" customHeight="1">
      <c r="A15" s="40">
        <v>3</v>
      </c>
      <c r="B15" s="8" t="s">
        <v>499</v>
      </c>
      <c r="C15" s="9" t="s">
        <v>10</v>
      </c>
      <c r="D15" s="41">
        <f>5000*1.3</f>
        <v>6500</v>
      </c>
    </row>
    <row r="16" spans="1:4" s="12" customFormat="1" ht="23.25" customHeight="1">
      <c r="A16" s="40">
        <v>4</v>
      </c>
      <c r="B16" s="8" t="s">
        <v>495</v>
      </c>
      <c r="C16" s="9" t="s">
        <v>10</v>
      </c>
      <c r="D16" s="41">
        <f>4700*1.3</f>
        <v>6110</v>
      </c>
    </row>
    <row r="17" spans="1:4" s="12" customFormat="1" ht="22.5" customHeight="1">
      <c r="A17" s="40">
        <v>5</v>
      </c>
      <c r="B17" s="8" t="s">
        <v>1308</v>
      </c>
      <c r="C17" s="9" t="s">
        <v>10</v>
      </c>
      <c r="D17" s="41">
        <f>3500*1.3</f>
        <v>4550</v>
      </c>
    </row>
    <row r="18" spans="1:4" s="12" customFormat="1" ht="22.5" customHeight="1">
      <c r="A18" s="40">
        <v>6</v>
      </c>
      <c r="B18" s="8" t="s">
        <v>1306</v>
      </c>
      <c r="C18" s="9" t="s">
        <v>10</v>
      </c>
      <c r="D18" s="41">
        <f>3200*1.3</f>
        <v>4160</v>
      </c>
    </row>
    <row r="19" spans="1:4" s="12" customFormat="1" ht="22.5" customHeight="1">
      <c r="A19" s="40">
        <v>7</v>
      </c>
      <c r="B19" s="8" t="s">
        <v>500</v>
      </c>
      <c r="C19" s="9" t="s">
        <v>10</v>
      </c>
      <c r="D19" s="41">
        <f>4800*1.3</f>
        <v>6240</v>
      </c>
    </row>
    <row r="20" spans="1:4" s="12" customFormat="1" ht="22.5" customHeight="1">
      <c r="A20" s="40">
        <v>8</v>
      </c>
      <c r="B20" s="8" t="s">
        <v>501</v>
      </c>
      <c r="C20" s="9" t="s">
        <v>10</v>
      </c>
      <c r="D20" s="41">
        <f>3900*1.3</f>
        <v>5070</v>
      </c>
    </row>
    <row r="21" spans="1:4" s="12" customFormat="1" ht="22.5" customHeight="1">
      <c r="A21" s="40">
        <v>9</v>
      </c>
      <c r="B21" s="8" t="s">
        <v>502</v>
      </c>
      <c r="C21" s="9" t="s">
        <v>10</v>
      </c>
      <c r="D21" s="41">
        <f>3300*1.3</f>
        <v>4290</v>
      </c>
    </row>
    <row r="22" spans="1:4" s="12" customFormat="1" ht="23.25" customHeight="1">
      <c r="A22" s="40" t="s">
        <v>1312</v>
      </c>
      <c r="B22" s="8" t="s">
        <v>496</v>
      </c>
      <c r="C22" s="9" t="s">
        <v>10</v>
      </c>
      <c r="D22" s="41">
        <f>3100*1.3</f>
        <v>4030</v>
      </c>
    </row>
    <row r="23" spans="1:4" s="12" customFormat="1" ht="22.5" customHeight="1">
      <c r="A23" s="40" t="s">
        <v>1313</v>
      </c>
      <c r="B23" s="8" t="s">
        <v>1309</v>
      </c>
      <c r="C23" s="9" t="s">
        <v>10</v>
      </c>
      <c r="D23" s="41">
        <f>2500*1.3</f>
        <v>3250</v>
      </c>
    </row>
    <row r="24" spans="1:4" s="12" customFormat="1" ht="26.25" customHeight="1">
      <c r="A24" s="40" t="s">
        <v>1314</v>
      </c>
      <c r="B24" s="8" t="s">
        <v>1307</v>
      </c>
      <c r="C24" s="9" t="s">
        <v>10</v>
      </c>
      <c r="D24" s="41">
        <f>2300*1.3</f>
        <v>2990</v>
      </c>
    </row>
    <row r="25" spans="1:4" s="12" customFormat="1" ht="31.5" customHeight="1">
      <c r="A25" s="115" t="s">
        <v>1315</v>
      </c>
      <c r="B25" s="8" t="s">
        <v>1310</v>
      </c>
      <c r="C25" s="9" t="s">
        <v>10</v>
      </c>
      <c r="D25" s="53">
        <f>7000*1.3</f>
        <v>9100</v>
      </c>
    </row>
    <row r="26" spans="1:4" s="12" customFormat="1" ht="35.25" customHeight="1">
      <c r="A26" s="115" t="s">
        <v>1316</v>
      </c>
      <c r="B26" s="8" t="s">
        <v>1311</v>
      </c>
      <c r="C26" s="9" t="s">
        <v>10</v>
      </c>
      <c r="D26" s="53">
        <f>4000*1.3</f>
        <v>5200</v>
      </c>
    </row>
    <row r="27" spans="1:4" s="12" customFormat="1" ht="21.75" customHeight="1">
      <c r="A27" s="271" t="s">
        <v>572</v>
      </c>
      <c r="B27" s="272"/>
      <c r="C27" s="272"/>
      <c r="D27" s="273"/>
    </row>
    <row r="28" spans="1:4" s="12" customFormat="1" ht="21" customHeight="1">
      <c r="A28" s="277" t="s">
        <v>11</v>
      </c>
      <c r="B28" s="278"/>
      <c r="C28" s="278"/>
      <c r="D28" s="279"/>
    </row>
    <row r="29" spans="1:4" s="12" customFormat="1" ht="26.25" customHeight="1">
      <c r="A29" s="60">
        <v>10</v>
      </c>
      <c r="B29" s="39" t="s">
        <v>1063</v>
      </c>
      <c r="C29" s="56" t="s">
        <v>1064</v>
      </c>
      <c r="D29" s="55">
        <v>5200</v>
      </c>
    </row>
    <row r="30" spans="1:4" s="5" customFormat="1" ht="27" customHeight="1">
      <c r="A30" s="40">
        <v>11</v>
      </c>
      <c r="B30" s="8" t="s">
        <v>13</v>
      </c>
      <c r="C30" s="9" t="s">
        <v>12</v>
      </c>
      <c r="D30" s="55">
        <v>780</v>
      </c>
    </row>
    <row r="31" spans="1:4" s="14" customFormat="1" ht="22.5" customHeight="1">
      <c r="A31" s="60">
        <v>12</v>
      </c>
      <c r="B31" s="8" t="s">
        <v>1020</v>
      </c>
      <c r="C31" s="9" t="s">
        <v>10</v>
      </c>
      <c r="D31" s="55">
        <v>9880</v>
      </c>
    </row>
    <row r="32" spans="1:4" s="13" customFormat="1" ht="21" customHeight="1">
      <c r="A32" s="40">
        <v>13</v>
      </c>
      <c r="B32" s="8" t="s">
        <v>14</v>
      </c>
      <c r="C32" s="9" t="s">
        <v>10</v>
      </c>
      <c r="D32" s="55">
        <v>9880</v>
      </c>
    </row>
    <row r="33" spans="1:4" s="13" customFormat="1" ht="24.75" customHeight="1">
      <c r="A33" s="60">
        <v>14</v>
      </c>
      <c r="B33" s="8" t="s">
        <v>15</v>
      </c>
      <c r="C33" s="9" t="s">
        <v>10</v>
      </c>
      <c r="D33" s="55">
        <v>9880</v>
      </c>
    </row>
    <row r="34" spans="1:4" s="13" customFormat="1" ht="21" customHeight="1">
      <c r="A34" s="277" t="s">
        <v>16</v>
      </c>
      <c r="B34" s="278"/>
      <c r="C34" s="278"/>
      <c r="D34" s="279"/>
    </row>
    <row r="35" spans="1:4" s="13" customFormat="1" ht="26.25" customHeight="1">
      <c r="A35" s="40">
        <v>15</v>
      </c>
      <c r="B35" s="8" t="s">
        <v>17</v>
      </c>
      <c r="C35" s="9" t="s">
        <v>20</v>
      </c>
      <c r="D35" s="41">
        <v>3250</v>
      </c>
    </row>
    <row r="36" spans="1:4" s="14" customFormat="1" ht="23.25" customHeight="1">
      <c r="A36" s="277" t="s">
        <v>18</v>
      </c>
      <c r="B36" s="278"/>
      <c r="C36" s="278"/>
      <c r="D36" s="279"/>
    </row>
    <row r="37" spans="1:4" s="13" customFormat="1" ht="24.75" customHeight="1">
      <c r="A37" s="40">
        <v>16</v>
      </c>
      <c r="B37" s="8" t="s">
        <v>19</v>
      </c>
      <c r="C37" s="9" t="s">
        <v>20</v>
      </c>
      <c r="D37" s="41">
        <v>2028</v>
      </c>
    </row>
    <row r="38" spans="1:4" s="14" customFormat="1" ht="21" customHeight="1">
      <c r="A38" s="40">
        <v>17</v>
      </c>
      <c r="B38" s="8" t="s">
        <v>21</v>
      </c>
      <c r="C38" s="9" t="s">
        <v>20</v>
      </c>
      <c r="D38" s="41">
        <v>2028</v>
      </c>
    </row>
    <row r="39" spans="1:4" s="17" customFormat="1" ht="27" customHeight="1">
      <c r="A39" s="40">
        <v>18</v>
      </c>
      <c r="B39" s="8" t="s">
        <v>22</v>
      </c>
      <c r="C39" s="9" t="s">
        <v>20</v>
      </c>
      <c r="D39" s="41">
        <v>2028</v>
      </c>
    </row>
    <row r="40" spans="1:4" s="17" customFormat="1" ht="22.5" customHeight="1">
      <c r="A40" s="40">
        <v>19</v>
      </c>
      <c r="B40" s="8" t="s">
        <v>23</v>
      </c>
      <c r="C40" s="9" t="s">
        <v>20</v>
      </c>
      <c r="D40" s="41">
        <v>2704</v>
      </c>
    </row>
    <row r="41" spans="1:4" s="17" customFormat="1" ht="21" customHeight="1">
      <c r="A41" s="40">
        <v>20</v>
      </c>
      <c r="B41" s="8" t="s">
        <v>24</v>
      </c>
      <c r="C41" s="9" t="s">
        <v>20</v>
      </c>
      <c r="D41" s="41">
        <v>2535</v>
      </c>
    </row>
    <row r="42" spans="1:4" s="17" customFormat="1" ht="21" customHeight="1">
      <c r="A42" s="40">
        <v>21</v>
      </c>
      <c r="B42" s="8" t="s">
        <v>25</v>
      </c>
      <c r="C42" s="9" t="s">
        <v>20</v>
      </c>
      <c r="D42" s="41">
        <v>1859</v>
      </c>
    </row>
    <row r="43" spans="1:4" s="17" customFormat="1" ht="21" customHeight="1">
      <c r="A43" s="40">
        <v>22</v>
      </c>
      <c r="B43" s="8" t="s">
        <v>26</v>
      </c>
      <c r="C43" s="9" t="s">
        <v>20</v>
      </c>
      <c r="D43" s="41">
        <v>2028</v>
      </c>
    </row>
    <row r="44" spans="1:4" s="17" customFormat="1" ht="21" customHeight="1">
      <c r="A44" s="40">
        <v>23</v>
      </c>
      <c r="B44" s="8" t="s">
        <v>27</v>
      </c>
      <c r="C44" s="9" t="s">
        <v>20</v>
      </c>
      <c r="D44" s="41">
        <v>1690</v>
      </c>
    </row>
    <row r="45" spans="1:4" s="17" customFormat="1" ht="22.5" customHeight="1">
      <c r="A45" s="40">
        <v>24</v>
      </c>
      <c r="B45" s="8" t="s">
        <v>943</v>
      </c>
      <c r="C45" s="9" t="s">
        <v>20</v>
      </c>
      <c r="D45" s="41">
        <v>8450</v>
      </c>
    </row>
    <row r="46" spans="1:4" s="17" customFormat="1" ht="18" customHeight="1">
      <c r="A46" s="277" t="s">
        <v>944</v>
      </c>
      <c r="B46" s="278"/>
      <c r="C46" s="278"/>
      <c r="D46" s="279"/>
    </row>
    <row r="47" spans="1:4" s="14" customFormat="1" ht="21" customHeight="1">
      <c r="A47" s="40">
        <v>25</v>
      </c>
      <c r="B47" s="8" t="s">
        <v>945</v>
      </c>
      <c r="C47" s="11" t="s">
        <v>20</v>
      </c>
      <c r="D47" s="41">
        <v>4901</v>
      </c>
    </row>
    <row r="48" spans="1:4" s="16" customFormat="1" ht="21" customHeight="1">
      <c r="A48" s="277" t="s">
        <v>28</v>
      </c>
      <c r="B48" s="278"/>
      <c r="C48" s="278"/>
      <c r="D48" s="279"/>
    </row>
    <row r="49" spans="1:4" s="16" customFormat="1" ht="21" customHeight="1">
      <c r="A49" s="42">
        <v>26</v>
      </c>
      <c r="B49" s="18" t="s">
        <v>29</v>
      </c>
      <c r="C49" s="19" t="s">
        <v>20</v>
      </c>
      <c r="D49" s="41">
        <v>5915</v>
      </c>
    </row>
    <row r="50" spans="1:4" s="16" customFormat="1" ht="21" customHeight="1">
      <c r="A50" s="42">
        <v>27</v>
      </c>
      <c r="B50" s="18" t="s">
        <v>30</v>
      </c>
      <c r="C50" s="19" t="s">
        <v>20</v>
      </c>
      <c r="D50" s="41">
        <v>7098</v>
      </c>
    </row>
    <row r="51" spans="1:4" s="16" customFormat="1" ht="21" customHeight="1">
      <c r="A51" s="42">
        <v>28</v>
      </c>
      <c r="B51" s="18" t="s">
        <v>31</v>
      </c>
      <c r="C51" s="19" t="s">
        <v>20</v>
      </c>
      <c r="D51" s="41">
        <v>7267</v>
      </c>
    </row>
    <row r="52" spans="1:4" s="16" customFormat="1" ht="21" customHeight="1">
      <c r="A52" s="42">
        <v>29</v>
      </c>
      <c r="B52" s="18" t="s">
        <v>32</v>
      </c>
      <c r="C52" s="19" t="s">
        <v>20</v>
      </c>
      <c r="D52" s="41">
        <v>12844</v>
      </c>
    </row>
    <row r="53" spans="1:4" s="14" customFormat="1" ht="21" customHeight="1">
      <c r="A53" s="42">
        <v>30</v>
      </c>
      <c r="B53" s="18" t="s">
        <v>33</v>
      </c>
      <c r="C53" s="19" t="s">
        <v>20</v>
      </c>
      <c r="D53" s="41">
        <v>13858</v>
      </c>
    </row>
    <row r="54" spans="1:4" s="16" customFormat="1" ht="21" customHeight="1">
      <c r="A54" s="277" t="s">
        <v>34</v>
      </c>
      <c r="B54" s="278"/>
      <c r="C54" s="278"/>
      <c r="D54" s="279"/>
    </row>
    <row r="55" spans="1:4" s="16" customFormat="1" ht="21" customHeight="1">
      <c r="A55" s="42">
        <v>31</v>
      </c>
      <c r="B55" s="8" t="s">
        <v>975</v>
      </c>
      <c r="C55" s="19" t="s">
        <v>20</v>
      </c>
      <c r="D55" s="41">
        <v>6500</v>
      </c>
    </row>
    <row r="56" spans="1:4" s="16" customFormat="1" ht="21" customHeight="1">
      <c r="A56" s="42">
        <v>32</v>
      </c>
      <c r="B56" s="8" t="s">
        <v>976</v>
      </c>
      <c r="C56" s="19" t="s">
        <v>20</v>
      </c>
      <c r="D56" s="41">
        <v>3900</v>
      </c>
    </row>
    <row r="57" spans="1:4" s="16" customFormat="1" ht="21" customHeight="1">
      <c r="A57" s="42">
        <v>33</v>
      </c>
      <c r="B57" s="8" t="s">
        <v>585</v>
      </c>
      <c r="C57" s="19" t="s">
        <v>20</v>
      </c>
      <c r="D57" s="41">
        <v>2860</v>
      </c>
    </row>
    <row r="58" spans="1:4" s="16" customFormat="1" ht="24" customHeight="1">
      <c r="A58" s="42">
        <v>34</v>
      </c>
      <c r="B58" s="8" t="s">
        <v>586</v>
      </c>
      <c r="C58" s="19" t="s">
        <v>20</v>
      </c>
      <c r="D58" s="41">
        <v>910</v>
      </c>
    </row>
    <row r="59" spans="1:4" s="16" customFormat="1" ht="27" customHeight="1">
      <c r="A59" s="42">
        <v>35</v>
      </c>
      <c r="B59" s="8" t="s">
        <v>36</v>
      </c>
      <c r="C59" s="19" t="s">
        <v>20</v>
      </c>
      <c r="D59" s="41">
        <v>780</v>
      </c>
    </row>
    <row r="60" spans="1:4" s="16" customFormat="1" ht="20.25" customHeight="1">
      <c r="A60" s="42">
        <v>36</v>
      </c>
      <c r="B60" s="8" t="s">
        <v>37</v>
      </c>
      <c r="C60" s="19" t="s">
        <v>20</v>
      </c>
      <c r="D60" s="41">
        <v>1040</v>
      </c>
    </row>
    <row r="61" spans="1:4" s="16" customFormat="1" ht="21" customHeight="1">
      <c r="A61" s="42">
        <v>37</v>
      </c>
      <c r="B61" s="8" t="s">
        <v>38</v>
      </c>
      <c r="C61" s="19" t="s">
        <v>20</v>
      </c>
      <c r="D61" s="41">
        <v>780</v>
      </c>
    </row>
    <row r="62" spans="1:4" s="16" customFormat="1" ht="24" customHeight="1">
      <c r="A62" s="42">
        <v>38</v>
      </c>
      <c r="B62" s="8" t="s">
        <v>41</v>
      </c>
      <c r="C62" s="19" t="s">
        <v>20</v>
      </c>
      <c r="D62" s="41">
        <v>5070</v>
      </c>
    </row>
    <row r="63" spans="1:4" s="16" customFormat="1" ht="22.5" customHeight="1">
      <c r="A63" s="42">
        <v>39</v>
      </c>
      <c r="B63" s="8" t="s">
        <v>42</v>
      </c>
      <c r="C63" s="19" t="s">
        <v>20</v>
      </c>
      <c r="D63" s="41">
        <v>780</v>
      </c>
    </row>
    <row r="64" spans="1:4" s="16" customFormat="1" ht="21" customHeight="1">
      <c r="A64" s="42">
        <v>40</v>
      </c>
      <c r="B64" s="8" t="s">
        <v>43</v>
      </c>
      <c r="C64" s="19" t="s">
        <v>20</v>
      </c>
      <c r="D64" s="41">
        <v>780</v>
      </c>
    </row>
    <row r="65" spans="1:4" s="16" customFormat="1" ht="21" customHeight="1">
      <c r="A65" s="42">
        <v>41</v>
      </c>
      <c r="B65" s="8" t="s">
        <v>977</v>
      </c>
      <c r="C65" s="19" t="s">
        <v>20</v>
      </c>
      <c r="D65" s="41">
        <v>2860</v>
      </c>
    </row>
    <row r="66" spans="1:4" s="16" customFormat="1" ht="21" customHeight="1">
      <c r="A66" s="42">
        <v>42</v>
      </c>
      <c r="B66" s="8" t="s">
        <v>978</v>
      </c>
      <c r="C66" s="19" t="s">
        <v>20</v>
      </c>
      <c r="D66" s="41">
        <v>2860</v>
      </c>
    </row>
    <row r="67" spans="1:4" s="16" customFormat="1" ht="21" customHeight="1">
      <c r="A67" s="42">
        <v>43</v>
      </c>
      <c r="B67" s="8" t="s">
        <v>44</v>
      </c>
      <c r="C67" s="19" t="s">
        <v>20</v>
      </c>
      <c r="D67" s="41">
        <v>780</v>
      </c>
    </row>
    <row r="68" spans="1:4" s="16" customFormat="1" ht="21" customHeight="1">
      <c r="A68" s="42">
        <v>44</v>
      </c>
      <c r="B68" s="8" t="s">
        <v>45</v>
      </c>
      <c r="C68" s="19" t="s">
        <v>20</v>
      </c>
      <c r="D68" s="41">
        <v>1950</v>
      </c>
    </row>
    <row r="69" spans="1:4" s="16" customFormat="1" ht="21" customHeight="1">
      <c r="A69" s="42">
        <v>45</v>
      </c>
      <c r="B69" s="8" t="s">
        <v>46</v>
      </c>
      <c r="C69" s="19" t="s">
        <v>20</v>
      </c>
      <c r="D69" s="41">
        <v>1560</v>
      </c>
    </row>
    <row r="70" spans="1:4" s="16" customFormat="1" ht="21" customHeight="1">
      <c r="A70" s="42">
        <v>46</v>
      </c>
      <c r="B70" s="8" t="s">
        <v>47</v>
      </c>
      <c r="C70" s="19" t="s">
        <v>20</v>
      </c>
      <c r="D70" s="41">
        <v>1690</v>
      </c>
    </row>
    <row r="71" spans="1:4" s="16" customFormat="1" ht="21" customHeight="1">
      <c r="A71" s="42">
        <v>47</v>
      </c>
      <c r="B71" s="8" t="s">
        <v>48</v>
      </c>
      <c r="C71" s="19" t="s">
        <v>20</v>
      </c>
      <c r="D71" s="41">
        <v>1430</v>
      </c>
    </row>
    <row r="72" spans="1:4" s="14" customFormat="1" ht="21" customHeight="1">
      <c r="A72" s="42">
        <v>48</v>
      </c>
      <c r="B72" s="8" t="s">
        <v>49</v>
      </c>
      <c r="C72" s="19" t="s">
        <v>20</v>
      </c>
      <c r="D72" s="41">
        <v>2080</v>
      </c>
    </row>
    <row r="73" spans="1:4" s="13" customFormat="1" ht="21" customHeight="1">
      <c r="A73" s="42">
        <v>49</v>
      </c>
      <c r="B73" s="8" t="s">
        <v>50</v>
      </c>
      <c r="C73" s="19" t="s">
        <v>20</v>
      </c>
      <c r="D73" s="41">
        <v>2080</v>
      </c>
    </row>
    <row r="74" spans="1:4" s="13" customFormat="1" ht="30.75" customHeight="1">
      <c r="A74" s="42">
        <v>50</v>
      </c>
      <c r="B74" s="8" t="s">
        <v>51</v>
      </c>
      <c r="C74" s="19" t="s">
        <v>20</v>
      </c>
      <c r="D74" s="41">
        <v>1950</v>
      </c>
    </row>
    <row r="75" spans="1:4" s="13" customFormat="1" ht="25.5" customHeight="1">
      <c r="A75" s="42">
        <v>51</v>
      </c>
      <c r="B75" s="8" t="s">
        <v>52</v>
      </c>
      <c r="C75" s="19" t="s">
        <v>20</v>
      </c>
      <c r="D75" s="41">
        <v>5850</v>
      </c>
    </row>
    <row r="76" spans="1:4" s="13" customFormat="1" ht="23.25" customHeight="1">
      <c r="A76" s="277" t="s">
        <v>53</v>
      </c>
      <c r="B76" s="278"/>
      <c r="C76" s="278"/>
      <c r="D76" s="279"/>
    </row>
    <row r="77" spans="1:4" s="13" customFormat="1" ht="27.75" customHeight="1">
      <c r="A77" s="40">
        <v>52</v>
      </c>
      <c r="B77" s="8" t="s">
        <v>41</v>
      </c>
      <c r="C77" s="9" t="s">
        <v>20</v>
      </c>
      <c r="D77" s="41">
        <v>5070</v>
      </c>
    </row>
    <row r="78" spans="1:4" s="13" customFormat="1" ht="35.25" customHeight="1">
      <c r="A78" s="40">
        <v>53</v>
      </c>
      <c r="B78" s="8" t="s">
        <v>54</v>
      </c>
      <c r="C78" s="11" t="s">
        <v>35</v>
      </c>
      <c r="D78" s="41">
        <v>13000</v>
      </c>
    </row>
    <row r="79" spans="1:4" s="13" customFormat="1" ht="32.25" customHeight="1">
      <c r="A79" s="40">
        <v>54</v>
      </c>
      <c r="B79" s="8" t="s">
        <v>587</v>
      </c>
      <c r="C79" s="11" t="s">
        <v>35</v>
      </c>
      <c r="D79" s="41">
        <v>13650</v>
      </c>
    </row>
    <row r="80" spans="1:4" s="13" customFormat="1" ht="31.5" customHeight="1">
      <c r="A80" s="40">
        <v>55</v>
      </c>
      <c r="B80" s="8" t="s">
        <v>588</v>
      </c>
      <c r="C80" s="11" t="s">
        <v>35</v>
      </c>
      <c r="D80" s="41">
        <v>13650</v>
      </c>
    </row>
    <row r="81" spans="1:4" s="13" customFormat="1" ht="27.75" customHeight="1">
      <c r="A81" s="40">
        <v>56</v>
      </c>
      <c r="B81" s="8" t="s">
        <v>589</v>
      </c>
      <c r="C81" s="11" t="s">
        <v>35</v>
      </c>
      <c r="D81" s="41">
        <v>13650</v>
      </c>
    </row>
    <row r="82" spans="1:4" s="13" customFormat="1" ht="37.5">
      <c r="A82" s="40">
        <v>57</v>
      </c>
      <c r="B82" s="8" t="s">
        <v>590</v>
      </c>
      <c r="C82" s="11" t="s">
        <v>35</v>
      </c>
      <c r="D82" s="41">
        <v>13650</v>
      </c>
    </row>
    <row r="83" spans="1:4" s="13" customFormat="1" ht="37.5">
      <c r="A83" s="40">
        <v>58</v>
      </c>
      <c r="B83" s="8" t="s">
        <v>591</v>
      </c>
      <c r="C83" s="11" t="s">
        <v>35</v>
      </c>
      <c r="D83" s="41">
        <v>13650</v>
      </c>
    </row>
    <row r="84" spans="1:4" s="13" customFormat="1" ht="37.5">
      <c r="A84" s="40">
        <v>59</v>
      </c>
      <c r="B84" s="8" t="s">
        <v>592</v>
      </c>
      <c r="C84" s="11" t="s">
        <v>35</v>
      </c>
      <c r="D84" s="41">
        <v>13650</v>
      </c>
    </row>
    <row r="85" spans="1:4" s="13" customFormat="1" ht="29.25" customHeight="1">
      <c r="A85" s="40">
        <v>60</v>
      </c>
      <c r="B85" s="8" t="s">
        <v>593</v>
      </c>
      <c r="C85" s="11" t="s">
        <v>35</v>
      </c>
      <c r="D85" s="41">
        <v>13650</v>
      </c>
    </row>
    <row r="86" spans="1:4" s="13" customFormat="1" ht="33.75" customHeight="1">
      <c r="A86" s="40">
        <v>61</v>
      </c>
      <c r="B86" s="8" t="s">
        <v>594</v>
      </c>
      <c r="C86" s="11" t="s">
        <v>35</v>
      </c>
      <c r="D86" s="41">
        <v>13650</v>
      </c>
    </row>
    <row r="87" spans="1:4" s="13" customFormat="1" ht="36" customHeight="1">
      <c r="A87" s="40">
        <v>62</v>
      </c>
      <c r="B87" s="8" t="s">
        <v>595</v>
      </c>
      <c r="C87" s="11" t="s">
        <v>20</v>
      </c>
      <c r="D87" s="41">
        <v>6500</v>
      </c>
    </row>
    <row r="88" spans="1:4" s="13" customFormat="1" ht="30.75" customHeight="1">
      <c r="A88" s="40">
        <v>63</v>
      </c>
      <c r="B88" s="8" t="s">
        <v>55</v>
      </c>
      <c r="C88" s="11" t="s">
        <v>20</v>
      </c>
      <c r="D88" s="41">
        <v>2600</v>
      </c>
    </row>
    <row r="89" spans="1:4" s="13" customFormat="1" ht="31.5" customHeight="1">
      <c r="A89" s="40">
        <v>64</v>
      </c>
      <c r="B89" s="8" t="s">
        <v>56</v>
      </c>
      <c r="C89" s="11" t="s">
        <v>35</v>
      </c>
      <c r="D89" s="41">
        <v>13650</v>
      </c>
    </row>
    <row r="90" spans="1:4" s="13" customFormat="1" ht="24" customHeight="1">
      <c r="A90" s="40">
        <v>65</v>
      </c>
      <c r="B90" s="8" t="s">
        <v>596</v>
      </c>
      <c r="C90" s="9" t="s">
        <v>35</v>
      </c>
      <c r="D90" s="41">
        <v>13000</v>
      </c>
    </row>
    <row r="91" spans="1:4" s="14" customFormat="1" ht="21" customHeight="1">
      <c r="A91" s="40">
        <v>66</v>
      </c>
      <c r="B91" s="8" t="s">
        <v>57</v>
      </c>
      <c r="C91" s="9" t="s">
        <v>35</v>
      </c>
      <c r="D91" s="41">
        <v>13000</v>
      </c>
    </row>
    <row r="92" spans="1:4" s="13" customFormat="1" ht="21" customHeight="1">
      <c r="A92" s="40">
        <v>67</v>
      </c>
      <c r="B92" s="8" t="s">
        <v>597</v>
      </c>
      <c r="C92" s="9" t="s">
        <v>20</v>
      </c>
      <c r="D92" s="41">
        <v>10400</v>
      </c>
    </row>
    <row r="93" spans="1:4" s="13" customFormat="1" ht="34.5" customHeight="1">
      <c r="A93" s="40">
        <v>68</v>
      </c>
      <c r="B93" s="8" t="s">
        <v>598</v>
      </c>
      <c r="C93" s="9" t="s">
        <v>35</v>
      </c>
      <c r="D93" s="41">
        <v>13000</v>
      </c>
    </row>
    <row r="94" spans="1:4" s="13" customFormat="1" ht="28.5" customHeight="1">
      <c r="A94" s="40">
        <v>69</v>
      </c>
      <c r="B94" s="8" t="s">
        <v>52</v>
      </c>
      <c r="C94" s="11" t="s">
        <v>20</v>
      </c>
      <c r="D94" s="41">
        <v>5850</v>
      </c>
    </row>
    <row r="95" spans="1:4" s="13" customFormat="1" ht="30" customHeight="1">
      <c r="A95" s="277" t="s">
        <v>58</v>
      </c>
      <c r="B95" s="278"/>
      <c r="C95" s="278"/>
      <c r="D95" s="279"/>
    </row>
    <row r="96" spans="1:4" s="13" customFormat="1" ht="26.25" customHeight="1">
      <c r="A96" s="40">
        <v>70</v>
      </c>
      <c r="B96" s="22" t="s">
        <v>59</v>
      </c>
      <c r="C96" s="11" t="s">
        <v>20</v>
      </c>
      <c r="D96" s="41">
        <v>5850</v>
      </c>
    </row>
    <row r="97" spans="1:4" s="14" customFormat="1" ht="30" customHeight="1">
      <c r="A97" s="40">
        <v>71</v>
      </c>
      <c r="B97" s="22" t="s">
        <v>60</v>
      </c>
      <c r="C97" s="11" t="s">
        <v>20</v>
      </c>
      <c r="D97" s="41">
        <v>7150</v>
      </c>
    </row>
    <row r="98" spans="1:4" s="23" customFormat="1" ht="30.75" customHeight="1">
      <c r="A98" s="40">
        <v>72</v>
      </c>
      <c r="B98" s="22" t="s">
        <v>61</v>
      </c>
      <c r="C98" s="11" t="s">
        <v>20</v>
      </c>
      <c r="D98" s="41">
        <v>16900</v>
      </c>
    </row>
    <row r="99" spans="1:4" s="14" customFormat="1" ht="21" customHeight="1">
      <c r="A99" s="40">
        <v>73</v>
      </c>
      <c r="B99" s="22" t="s">
        <v>62</v>
      </c>
      <c r="C99" s="11" t="s">
        <v>20</v>
      </c>
      <c r="D99" s="41">
        <v>7800</v>
      </c>
    </row>
    <row r="100" spans="1:4" s="13" customFormat="1" ht="21.75" customHeight="1">
      <c r="A100" s="40">
        <v>74</v>
      </c>
      <c r="B100" s="22" t="s">
        <v>63</v>
      </c>
      <c r="C100" s="11" t="s">
        <v>20</v>
      </c>
      <c r="D100" s="41">
        <v>3250</v>
      </c>
    </row>
    <row r="101" spans="1:4" s="13" customFormat="1" ht="21" customHeight="1">
      <c r="A101" s="277" t="s">
        <v>64</v>
      </c>
      <c r="B101" s="278"/>
      <c r="C101" s="278"/>
      <c r="D101" s="279"/>
    </row>
    <row r="102" spans="1:4" s="13" customFormat="1" ht="21" customHeight="1">
      <c r="A102" s="40">
        <v>75</v>
      </c>
      <c r="B102" s="8" t="s">
        <v>65</v>
      </c>
      <c r="C102" s="11" t="s">
        <v>20</v>
      </c>
      <c r="D102" s="41">
        <v>8450</v>
      </c>
    </row>
    <row r="103" spans="1:4" s="13" customFormat="1" ht="21" customHeight="1">
      <c r="A103" s="40">
        <v>76</v>
      </c>
      <c r="B103" s="8" t="s">
        <v>946</v>
      </c>
      <c r="C103" s="11" t="s">
        <v>20</v>
      </c>
      <c r="D103" s="41">
        <v>6500</v>
      </c>
    </row>
    <row r="104" spans="1:4" s="13" customFormat="1" ht="21" customHeight="1">
      <c r="A104" s="277" t="s">
        <v>66</v>
      </c>
      <c r="B104" s="278"/>
      <c r="C104" s="278"/>
      <c r="D104" s="279"/>
    </row>
    <row r="105" spans="1:4" s="13" customFormat="1" ht="21" customHeight="1">
      <c r="A105" s="40">
        <v>77</v>
      </c>
      <c r="B105" s="8" t="s">
        <v>67</v>
      </c>
      <c r="C105" s="9" t="s">
        <v>20</v>
      </c>
      <c r="D105" s="41">
        <v>7150</v>
      </c>
    </row>
    <row r="106" spans="1:4" s="13" customFormat="1" ht="21" customHeight="1">
      <c r="A106" s="40">
        <v>78</v>
      </c>
      <c r="B106" s="8" t="s">
        <v>68</v>
      </c>
      <c r="C106" s="9" t="s">
        <v>40</v>
      </c>
      <c r="D106" s="41">
        <v>4940</v>
      </c>
    </row>
    <row r="107" spans="1:4" s="13" customFormat="1" ht="21" customHeight="1">
      <c r="A107" s="40">
        <v>79</v>
      </c>
      <c r="B107" s="8" t="s">
        <v>69</v>
      </c>
      <c r="C107" s="9" t="s">
        <v>20</v>
      </c>
      <c r="D107" s="41">
        <v>1560</v>
      </c>
    </row>
    <row r="108" spans="1:4" s="13" customFormat="1" ht="19.5" customHeight="1">
      <c r="A108" s="40">
        <v>80</v>
      </c>
      <c r="B108" s="8" t="s">
        <v>70</v>
      </c>
      <c r="C108" s="9" t="s">
        <v>20</v>
      </c>
      <c r="D108" s="41">
        <v>1560</v>
      </c>
    </row>
    <row r="109" spans="1:4" s="13" customFormat="1" ht="21" customHeight="1">
      <c r="A109" s="40">
        <v>81</v>
      </c>
      <c r="B109" s="8" t="s">
        <v>71</v>
      </c>
      <c r="C109" s="9" t="s">
        <v>20</v>
      </c>
      <c r="D109" s="41">
        <v>1560</v>
      </c>
    </row>
    <row r="110" spans="1:4" s="13" customFormat="1" ht="21" customHeight="1">
      <c r="A110" s="40">
        <v>82</v>
      </c>
      <c r="B110" s="8" t="s">
        <v>72</v>
      </c>
      <c r="C110" s="9" t="s">
        <v>20</v>
      </c>
      <c r="D110" s="41">
        <v>3510</v>
      </c>
    </row>
    <row r="111" spans="1:4" s="13" customFormat="1" ht="21" customHeight="1">
      <c r="A111" s="40">
        <v>83</v>
      </c>
      <c r="B111" s="8" t="s">
        <v>73</v>
      </c>
      <c r="C111" s="9" t="s">
        <v>20</v>
      </c>
      <c r="D111" s="41">
        <v>13000</v>
      </c>
    </row>
    <row r="112" spans="1:4" s="13" customFormat="1" ht="21" customHeight="1">
      <c r="A112" s="40">
        <v>84</v>
      </c>
      <c r="B112" s="8" t="s">
        <v>74</v>
      </c>
      <c r="C112" s="9" t="s">
        <v>20</v>
      </c>
      <c r="D112" s="41">
        <v>8320</v>
      </c>
    </row>
    <row r="113" spans="1:4" s="13" customFormat="1" ht="21" customHeight="1">
      <c r="A113" s="40">
        <v>85</v>
      </c>
      <c r="B113" s="8" t="s">
        <v>75</v>
      </c>
      <c r="C113" s="9" t="s">
        <v>20</v>
      </c>
      <c r="D113" s="41">
        <v>7800</v>
      </c>
    </row>
    <row r="114" spans="1:4" s="14" customFormat="1" ht="21" customHeight="1">
      <c r="A114" s="40">
        <v>86</v>
      </c>
      <c r="B114" s="8" t="s">
        <v>76</v>
      </c>
      <c r="C114" s="9" t="s">
        <v>20</v>
      </c>
      <c r="D114" s="41">
        <v>9100</v>
      </c>
    </row>
    <row r="115" spans="1:4" s="13" customFormat="1" ht="21" customHeight="1">
      <c r="A115" s="40">
        <v>87</v>
      </c>
      <c r="B115" s="8" t="s">
        <v>77</v>
      </c>
      <c r="C115" s="9" t="s">
        <v>20</v>
      </c>
      <c r="D115" s="41">
        <v>14040</v>
      </c>
    </row>
    <row r="116" spans="1:4" s="13" customFormat="1" ht="21" customHeight="1">
      <c r="A116" s="40">
        <v>88</v>
      </c>
      <c r="B116" s="8" t="s">
        <v>78</v>
      </c>
      <c r="C116" s="9" t="s">
        <v>20</v>
      </c>
      <c r="D116" s="41">
        <v>4550</v>
      </c>
    </row>
    <row r="117" spans="1:4" s="13" customFormat="1" ht="21" customHeight="1">
      <c r="A117" s="40">
        <v>89</v>
      </c>
      <c r="B117" s="8" t="s">
        <v>79</v>
      </c>
      <c r="C117" s="9" t="s">
        <v>20</v>
      </c>
      <c r="D117" s="41">
        <v>3250</v>
      </c>
    </row>
    <row r="118" spans="1:4" s="13" customFormat="1" ht="21" customHeight="1">
      <c r="A118" s="40">
        <v>90</v>
      </c>
      <c r="B118" s="8" t="s">
        <v>80</v>
      </c>
      <c r="C118" s="9" t="s">
        <v>40</v>
      </c>
      <c r="D118" s="41">
        <v>2990</v>
      </c>
    </row>
    <row r="119" spans="1:4" s="13" customFormat="1" ht="21" customHeight="1">
      <c r="A119" s="277" t="s">
        <v>81</v>
      </c>
      <c r="B119" s="278"/>
      <c r="C119" s="278"/>
      <c r="D119" s="279"/>
    </row>
    <row r="120" spans="1:4" s="13" customFormat="1" ht="21" customHeight="1">
      <c r="A120" s="40">
        <v>91</v>
      </c>
      <c r="B120" s="24" t="s">
        <v>82</v>
      </c>
      <c r="C120" s="25" t="s">
        <v>20</v>
      </c>
      <c r="D120" s="41">
        <v>2379</v>
      </c>
    </row>
    <row r="121" spans="1:4" s="13" customFormat="1" ht="21" customHeight="1">
      <c r="A121" s="40">
        <v>92</v>
      </c>
      <c r="B121" s="24" t="s">
        <v>83</v>
      </c>
      <c r="C121" s="25" t="s">
        <v>20</v>
      </c>
      <c r="D121" s="41">
        <v>2340</v>
      </c>
    </row>
    <row r="122" spans="1:4" s="13" customFormat="1" ht="21" customHeight="1">
      <c r="A122" s="40">
        <v>93</v>
      </c>
      <c r="B122" s="24" t="s">
        <v>84</v>
      </c>
      <c r="C122" s="25" t="s">
        <v>20</v>
      </c>
      <c r="D122" s="41">
        <v>3380</v>
      </c>
    </row>
    <row r="123" spans="1:4" s="13" customFormat="1" ht="21" customHeight="1">
      <c r="A123" s="40">
        <v>94</v>
      </c>
      <c r="B123" s="24" t="s">
        <v>85</v>
      </c>
      <c r="C123" s="25" t="s">
        <v>20</v>
      </c>
      <c r="D123" s="41">
        <v>3900</v>
      </c>
    </row>
    <row r="124" spans="1:4" s="13" customFormat="1" ht="27" customHeight="1">
      <c r="A124" s="40">
        <v>95</v>
      </c>
      <c r="B124" s="24" t="s">
        <v>86</v>
      </c>
      <c r="C124" s="25" t="s">
        <v>20</v>
      </c>
      <c r="D124" s="41">
        <v>1560</v>
      </c>
    </row>
    <row r="125" spans="1:4" s="13" customFormat="1" ht="27" customHeight="1">
      <c r="A125" s="40">
        <v>96</v>
      </c>
      <c r="B125" s="24" t="s">
        <v>87</v>
      </c>
      <c r="C125" s="25" t="s">
        <v>20</v>
      </c>
      <c r="D125" s="41">
        <v>2080</v>
      </c>
    </row>
    <row r="126" spans="1:4" s="13" customFormat="1" ht="27" customHeight="1">
      <c r="A126" s="40">
        <v>97</v>
      </c>
      <c r="B126" s="24" t="s">
        <v>88</v>
      </c>
      <c r="C126" s="25" t="s">
        <v>20</v>
      </c>
      <c r="D126" s="41">
        <v>2990</v>
      </c>
    </row>
    <row r="127" spans="1:4" s="13" customFormat="1" ht="27" customHeight="1">
      <c r="A127" s="40">
        <v>98</v>
      </c>
      <c r="B127" s="24" t="s">
        <v>89</v>
      </c>
      <c r="C127" s="25" t="s">
        <v>20</v>
      </c>
      <c r="D127" s="41">
        <v>3120</v>
      </c>
    </row>
    <row r="128" spans="1:4" s="13" customFormat="1" ht="27" customHeight="1">
      <c r="A128" s="40">
        <v>99</v>
      </c>
      <c r="B128" s="24" t="s">
        <v>90</v>
      </c>
      <c r="C128" s="25" t="s">
        <v>20</v>
      </c>
      <c r="D128" s="41">
        <v>2730</v>
      </c>
    </row>
    <row r="129" spans="1:4" s="13" customFormat="1" ht="27" customHeight="1">
      <c r="A129" s="40">
        <v>100</v>
      </c>
      <c r="B129" s="24" t="s">
        <v>91</v>
      </c>
      <c r="C129" s="25" t="s">
        <v>20</v>
      </c>
      <c r="D129" s="41">
        <v>1430</v>
      </c>
    </row>
    <row r="130" spans="1:4" s="13" customFormat="1" ht="27" customHeight="1">
      <c r="A130" s="40">
        <v>101</v>
      </c>
      <c r="B130" s="24" t="s">
        <v>92</v>
      </c>
      <c r="C130" s="25" t="s">
        <v>20</v>
      </c>
      <c r="D130" s="41">
        <v>2600</v>
      </c>
    </row>
    <row r="131" spans="1:4" s="13" customFormat="1" ht="27" customHeight="1">
      <c r="A131" s="40">
        <v>102</v>
      </c>
      <c r="B131" s="24" t="s">
        <v>93</v>
      </c>
      <c r="C131" s="25" t="s">
        <v>20</v>
      </c>
      <c r="D131" s="41">
        <v>3250</v>
      </c>
    </row>
    <row r="132" spans="1:4" s="13" customFormat="1" ht="27" customHeight="1">
      <c r="A132" s="277" t="s">
        <v>94</v>
      </c>
      <c r="B132" s="278"/>
      <c r="C132" s="278"/>
      <c r="D132" s="279"/>
    </row>
    <row r="133" spans="1:4" s="13" customFormat="1" ht="27" customHeight="1">
      <c r="A133" s="40">
        <v>103</v>
      </c>
      <c r="B133" s="24" t="s">
        <v>95</v>
      </c>
      <c r="C133" s="25" t="s">
        <v>20</v>
      </c>
      <c r="D133" s="41">
        <v>2990</v>
      </c>
    </row>
    <row r="134" spans="1:4" s="13" customFormat="1" ht="27" customHeight="1">
      <c r="A134" s="40">
        <v>104</v>
      </c>
      <c r="B134" s="24" t="s">
        <v>96</v>
      </c>
      <c r="C134" s="25" t="s">
        <v>20</v>
      </c>
      <c r="D134" s="41">
        <v>2860</v>
      </c>
    </row>
    <row r="135" spans="1:4" s="13" customFormat="1" ht="27" customHeight="1">
      <c r="A135" s="40">
        <v>105</v>
      </c>
      <c r="B135" s="24" t="s">
        <v>97</v>
      </c>
      <c r="C135" s="25" t="s">
        <v>20</v>
      </c>
      <c r="D135" s="41">
        <v>3900</v>
      </c>
    </row>
    <row r="136" spans="1:4" s="13" customFormat="1" ht="21" customHeight="1">
      <c r="A136" s="40">
        <v>106</v>
      </c>
      <c r="B136" s="24" t="s">
        <v>98</v>
      </c>
      <c r="C136" s="25" t="s">
        <v>20</v>
      </c>
      <c r="D136" s="41">
        <v>2990</v>
      </c>
    </row>
    <row r="137" spans="1:4" s="13" customFormat="1" ht="28.5" customHeight="1">
      <c r="A137" s="40">
        <v>107</v>
      </c>
      <c r="B137" s="24" t="s">
        <v>99</v>
      </c>
      <c r="C137" s="25" t="s">
        <v>20</v>
      </c>
      <c r="D137" s="41">
        <v>1690</v>
      </c>
    </row>
    <row r="138" spans="1:4" s="13" customFormat="1" ht="28.5" customHeight="1">
      <c r="A138" s="40">
        <v>108</v>
      </c>
      <c r="B138" s="24" t="s">
        <v>100</v>
      </c>
      <c r="C138" s="25" t="s">
        <v>20</v>
      </c>
      <c r="D138" s="41">
        <v>3900</v>
      </c>
    </row>
    <row r="139" spans="1:4" s="13" customFormat="1" ht="28.5" customHeight="1">
      <c r="A139" s="40">
        <v>109</v>
      </c>
      <c r="B139" s="24" t="s">
        <v>101</v>
      </c>
      <c r="C139" s="25" t="s">
        <v>20</v>
      </c>
      <c r="D139" s="41">
        <v>2080</v>
      </c>
    </row>
    <row r="140" spans="1:4" s="13" customFormat="1" ht="28.5" customHeight="1">
      <c r="A140" s="40">
        <v>110</v>
      </c>
      <c r="B140" s="24" t="s">
        <v>102</v>
      </c>
      <c r="C140" s="25" t="s">
        <v>20</v>
      </c>
      <c r="D140" s="41">
        <v>2730</v>
      </c>
    </row>
    <row r="141" spans="1:4" s="13" customFormat="1" ht="28.5" customHeight="1">
      <c r="A141" s="40">
        <v>111</v>
      </c>
      <c r="B141" s="24" t="s">
        <v>103</v>
      </c>
      <c r="C141" s="25" t="s">
        <v>20</v>
      </c>
      <c r="D141" s="41">
        <v>3510</v>
      </c>
    </row>
    <row r="142" spans="1:4" s="13" customFormat="1" ht="28.5" customHeight="1">
      <c r="A142" s="40">
        <v>112</v>
      </c>
      <c r="B142" s="24" t="s">
        <v>714</v>
      </c>
      <c r="C142" s="25" t="s">
        <v>35</v>
      </c>
      <c r="D142" s="41">
        <v>13000</v>
      </c>
    </row>
    <row r="143" spans="1:4" s="13" customFormat="1" ht="28.5" customHeight="1">
      <c r="A143" s="40">
        <v>113</v>
      </c>
      <c r="B143" s="24" t="s">
        <v>86</v>
      </c>
      <c r="C143" s="25" t="s">
        <v>20</v>
      </c>
      <c r="D143" s="41">
        <v>1560</v>
      </c>
    </row>
    <row r="144" spans="1:4" s="13" customFormat="1" ht="28.5" customHeight="1">
      <c r="A144" s="40">
        <v>114</v>
      </c>
      <c r="B144" s="24" t="s">
        <v>87</v>
      </c>
      <c r="C144" s="25" t="s">
        <v>20</v>
      </c>
      <c r="D144" s="41">
        <v>1820</v>
      </c>
    </row>
    <row r="145" spans="1:4" s="13" customFormat="1" ht="28.5" customHeight="1">
      <c r="A145" s="40">
        <v>115</v>
      </c>
      <c r="B145" s="24" t="s">
        <v>104</v>
      </c>
      <c r="C145" s="25" t="s">
        <v>35</v>
      </c>
      <c r="D145" s="41">
        <v>65000</v>
      </c>
    </row>
    <row r="146" spans="1:4" s="13" customFormat="1" ht="28.5" customHeight="1">
      <c r="A146" s="40">
        <v>116</v>
      </c>
      <c r="B146" s="24" t="s">
        <v>105</v>
      </c>
      <c r="C146" s="25" t="s">
        <v>20</v>
      </c>
      <c r="D146" s="41">
        <v>1950</v>
      </c>
    </row>
    <row r="147" spans="1:4" s="13" customFormat="1" ht="28.5" customHeight="1">
      <c r="A147" s="40">
        <v>117</v>
      </c>
      <c r="B147" s="24" t="s">
        <v>89</v>
      </c>
      <c r="C147" s="25" t="s">
        <v>20</v>
      </c>
      <c r="D147" s="41">
        <v>3770</v>
      </c>
    </row>
    <row r="148" spans="1:4" s="13" customFormat="1" ht="28.5" customHeight="1">
      <c r="A148" s="40">
        <v>118</v>
      </c>
      <c r="B148" s="24" t="s">
        <v>106</v>
      </c>
      <c r="C148" s="25" t="s">
        <v>20</v>
      </c>
      <c r="D148" s="41">
        <v>1170</v>
      </c>
    </row>
    <row r="149" spans="1:4" s="13" customFormat="1" ht="28.5" customHeight="1">
      <c r="A149" s="40">
        <v>119</v>
      </c>
      <c r="B149" s="24" t="s">
        <v>107</v>
      </c>
      <c r="C149" s="25" t="s">
        <v>20</v>
      </c>
      <c r="D149" s="41">
        <v>4940</v>
      </c>
    </row>
    <row r="150" spans="1:4" s="13" customFormat="1" ht="28.5" customHeight="1">
      <c r="A150" s="40">
        <v>120</v>
      </c>
      <c r="B150" s="24" t="s">
        <v>93</v>
      </c>
      <c r="C150" s="25" t="s">
        <v>20</v>
      </c>
      <c r="D150" s="41">
        <v>2860</v>
      </c>
    </row>
    <row r="151" spans="1:4" s="13" customFormat="1" ht="28.5" customHeight="1">
      <c r="A151" s="277" t="s">
        <v>108</v>
      </c>
      <c r="B151" s="278"/>
      <c r="C151" s="278"/>
      <c r="D151" s="279"/>
    </row>
    <row r="152" spans="1:4" s="13" customFormat="1" ht="28.5" customHeight="1">
      <c r="A152" s="40">
        <v>121</v>
      </c>
      <c r="B152" s="24" t="s">
        <v>110</v>
      </c>
      <c r="C152" s="25" t="s">
        <v>20</v>
      </c>
      <c r="D152" s="41">
        <v>1300.2240636390102</v>
      </c>
    </row>
    <row r="153" spans="1:4" s="13" customFormat="1" ht="28.5" customHeight="1">
      <c r="A153" s="40">
        <v>122</v>
      </c>
      <c r="B153" s="24" t="s">
        <v>111</v>
      </c>
      <c r="C153" s="25" t="s">
        <v>20</v>
      </c>
      <c r="D153" s="41">
        <v>1300</v>
      </c>
    </row>
    <row r="154" spans="1:4" s="13" customFormat="1" ht="28.5" customHeight="1">
      <c r="A154" s="40">
        <v>123</v>
      </c>
      <c r="B154" s="24" t="s">
        <v>646</v>
      </c>
      <c r="C154" s="25" t="s">
        <v>20</v>
      </c>
      <c r="D154" s="41">
        <v>3249.7703844047624</v>
      </c>
    </row>
    <row r="155" spans="1:4" s="13" customFormat="1" ht="21" customHeight="1">
      <c r="A155" s="40">
        <v>124</v>
      </c>
      <c r="B155" s="24" t="s">
        <v>112</v>
      </c>
      <c r="C155" s="25" t="s">
        <v>20</v>
      </c>
      <c r="D155" s="41">
        <v>3380.1662439446864</v>
      </c>
    </row>
    <row r="156" spans="1:4" s="13" customFormat="1" ht="26.25" customHeight="1">
      <c r="A156" s="40">
        <v>125</v>
      </c>
      <c r="B156" s="24" t="s">
        <v>113</v>
      </c>
      <c r="C156" s="25" t="s">
        <v>20</v>
      </c>
      <c r="D156" s="41">
        <v>3380.1662439446864</v>
      </c>
    </row>
    <row r="157" spans="1:4" s="13" customFormat="1" ht="26.25" customHeight="1">
      <c r="A157" s="40">
        <v>126</v>
      </c>
      <c r="B157" s="24" t="s">
        <v>114</v>
      </c>
      <c r="C157" s="25" t="s">
        <v>20</v>
      </c>
      <c r="D157" s="41">
        <v>3900</v>
      </c>
    </row>
    <row r="158" spans="1:4" s="13" customFormat="1" ht="26.25" customHeight="1">
      <c r="A158" s="40">
        <v>127</v>
      </c>
      <c r="B158" s="24" t="s">
        <v>115</v>
      </c>
      <c r="C158" s="25" t="s">
        <v>20</v>
      </c>
      <c r="D158" s="41">
        <v>2210.2515855952383</v>
      </c>
    </row>
    <row r="159" spans="1:4" s="13" customFormat="1" ht="26.25" customHeight="1">
      <c r="A159" s="40">
        <v>128</v>
      </c>
      <c r="B159" s="24" t="s">
        <v>116</v>
      </c>
      <c r="C159" s="25" t="s">
        <v>20</v>
      </c>
      <c r="D159" s="41">
        <v>2079.9856603394683</v>
      </c>
    </row>
    <row r="160" spans="1:4" s="13" customFormat="1" ht="26.25" customHeight="1">
      <c r="A160" s="40">
        <v>129</v>
      </c>
      <c r="B160" s="24" t="s">
        <v>117</v>
      </c>
      <c r="C160" s="25" t="s">
        <v>20</v>
      </c>
      <c r="D160" s="41">
        <v>5200.218243944688</v>
      </c>
    </row>
    <row r="161" spans="1:4" s="13" customFormat="1" ht="26.25" customHeight="1">
      <c r="A161" s="40">
        <v>130</v>
      </c>
      <c r="B161" s="24" t="s">
        <v>118</v>
      </c>
      <c r="C161" s="25" t="s">
        <v>20</v>
      </c>
      <c r="D161" s="41">
        <v>6239.450012039925</v>
      </c>
    </row>
    <row r="162" spans="1:4" s="13" customFormat="1" ht="26.25" customHeight="1">
      <c r="A162" s="40">
        <v>131</v>
      </c>
      <c r="B162" s="24" t="s">
        <v>119</v>
      </c>
      <c r="C162" s="25" t="s">
        <v>20</v>
      </c>
      <c r="D162" s="41">
        <v>3900.5802426190485</v>
      </c>
    </row>
    <row r="163" spans="1:4" s="13" customFormat="1" ht="26.25" customHeight="1">
      <c r="A163" s="40">
        <v>132</v>
      </c>
      <c r="B163" s="24" t="s">
        <v>120</v>
      </c>
      <c r="C163" s="25" t="s">
        <v>20</v>
      </c>
      <c r="D163" s="41">
        <v>4420</v>
      </c>
    </row>
    <row r="164" spans="1:4" s="13" customFormat="1" ht="26.25" customHeight="1">
      <c r="A164" s="277" t="s">
        <v>122</v>
      </c>
      <c r="B164" s="278"/>
      <c r="C164" s="278"/>
      <c r="D164" s="279"/>
    </row>
    <row r="165" spans="1:4" s="13" customFormat="1" ht="26.25" customHeight="1">
      <c r="A165" s="40">
        <v>133</v>
      </c>
      <c r="B165" s="24" t="s">
        <v>629</v>
      </c>
      <c r="C165" s="25" t="s">
        <v>35</v>
      </c>
      <c r="D165" s="41">
        <v>26000.476589016947</v>
      </c>
    </row>
    <row r="166" spans="1:4" s="13" customFormat="1" ht="26.25" customHeight="1">
      <c r="A166" s="40">
        <v>134</v>
      </c>
      <c r="B166" s="24" t="s">
        <v>600</v>
      </c>
      <c r="C166" s="25" t="s">
        <v>20</v>
      </c>
      <c r="D166" s="41">
        <v>1560</v>
      </c>
    </row>
    <row r="167" spans="1:4" s="13" customFormat="1" ht="26.25" customHeight="1">
      <c r="A167" s="40">
        <v>135</v>
      </c>
      <c r="B167" s="24" t="s">
        <v>123</v>
      </c>
      <c r="C167" s="25" t="s">
        <v>20</v>
      </c>
      <c r="D167" s="41">
        <v>3900</v>
      </c>
    </row>
    <row r="168" spans="1:4" s="13" customFormat="1" ht="22.5" customHeight="1">
      <c r="A168" s="40">
        <v>136</v>
      </c>
      <c r="B168" s="24" t="s">
        <v>124</v>
      </c>
      <c r="C168" s="25" t="s">
        <v>20</v>
      </c>
      <c r="D168" s="41">
        <v>4550</v>
      </c>
    </row>
    <row r="169" spans="1:4" s="13" customFormat="1" ht="25.5" customHeight="1">
      <c r="A169" s="40">
        <v>137</v>
      </c>
      <c r="B169" s="24" t="s">
        <v>615</v>
      </c>
      <c r="C169" s="25" t="s">
        <v>20</v>
      </c>
      <c r="D169" s="41">
        <v>1950.0374867781086</v>
      </c>
    </row>
    <row r="170" spans="1:4" s="13" customFormat="1" ht="26.25" customHeight="1">
      <c r="A170" s="40">
        <v>138</v>
      </c>
      <c r="B170" s="24" t="s">
        <v>609</v>
      </c>
      <c r="C170" s="25" t="s">
        <v>20</v>
      </c>
      <c r="D170" s="41">
        <v>3250</v>
      </c>
    </row>
    <row r="171" spans="1:4" s="13" customFormat="1" ht="21" customHeight="1">
      <c r="A171" s="40">
        <v>139</v>
      </c>
      <c r="B171" s="24" t="s">
        <v>601</v>
      </c>
      <c r="C171" s="25" t="s">
        <v>20</v>
      </c>
      <c r="D171" s="41">
        <v>4160</v>
      </c>
    </row>
    <row r="172" spans="1:4" s="13" customFormat="1" ht="23.25" customHeight="1">
      <c r="A172" s="40">
        <v>140</v>
      </c>
      <c r="B172" s="24" t="s">
        <v>125</v>
      </c>
      <c r="C172" s="25" t="s">
        <v>20</v>
      </c>
      <c r="D172" s="41">
        <v>6500</v>
      </c>
    </row>
    <row r="173" spans="1:4" s="13" customFormat="1" ht="26.25" customHeight="1">
      <c r="A173" s="40">
        <v>141</v>
      </c>
      <c r="B173" s="24" t="s">
        <v>126</v>
      </c>
      <c r="C173" s="25" t="s">
        <v>20</v>
      </c>
      <c r="D173" s="41">
        <v>1560</v>
      </c>
    </row>
    <row r="174" spans="1:4" s="13" customFormat="1" ht="31.5" customHeight="1">
      <c r="A174" s="40">
        <v>142</v>
      </c>
      <c r="B174" s="24" t="s">
        <v>623</v>
      </c>
      <c r="C174" s="25" t="s">
        <v>20</v>
      </c>
      <c r="D174" s="41">
        <v>6499.648756015226</v>
      </c>
    </row>
    <row r="175" spans="1:4" s="13" customFormat="1" ht="33" customHeight="1">
      <c r="A175" s="40">
        <v>143</v>
      </c>
      <c r="B175" s="8" t="s">
        <v>627</v>
      </c>
      <c r="C175" s="9" t="s">
        <v>20</v>
      </c>
      <c r="D175" s="41">
        <v>4549.593026450748</v>
      </c>
    </row>
    <row r="176" spans="1:4" s="13" customFormat="1" ht="26.25" customHeight="1">
      <c r="A176" s="40">
        <v>144</v>
      </c>
      <c r="B176" s="24" t="s">
        <v>127</v>
      </c>
      <c r="C176" s="25" t="s">
        <v>20</v>
      </c>
      <c r="D176" s="41">
        <v>1950</v>
      </c>
    </row>
    <row r="177" spans="1:4" s="13" customFormat="1" ht="39" customHeight="1">
      <c r="A177" s="40">
        <v>145</v>
      </c>
      <c r="B177" s="8" t="s">
        <v>606</v>
      </c>
      <c r="C177" s="9" t="s">
        <v>20</v>
      </c>
      <c r="D177" s="41">
        <v>3900</v>
      </c>
    </row>
    <row r="178" spans="1:4" s="13" customFormat="1" ht="29.25" customHeight="1">
      <c r="A178" s="40">
        <v>146</v>
      </c>
      <c r="B178" s="24" t="s">
        <v>605</v>
      </c>
      <c r="C178" s="25" t="s">
        <v>20</v>
      </c>
      <c r="D178" s="41">
        <v>4550</v>
      </c>
    </row>
    <row r="179" spans="1:4" s="13" customFormat="1" ht="36" customHeight="1">
      <c r="A179" s="40">
        <v>147</v>
      </c>
      <c r="B179" s="24" t="s">
        <v>607</v>
      </c>
      <c r="C179" s="25" t="s">
        <v>35</v>
      </c>
      <c r="D179" s="41">
        <v>19500</v>
      </c>
    </row>
    <row r="180" spans="1:4" s="13" customFormat="1" ht="38.25" customHeight="1">
      <c r="A180" s="40">
        <v>148</v>
      </c>
      <c r="B180" s="24" t="s">
        <v>611</v>
      </c>
      <c r="C180" s="25" t="s">
        <v>20</v>
      </c>
      <c r="D180" s="41">
        <v>2210</v>
      </c>
    </row>
    <row r="181" spans="1:4" s="13" customFormat="1" ht="36" customHeight="1">
      <c r="A181" s="40">
        <v>149</v>
      </c>
      <c r="B181" s="24" t="s">
        <v>624</v>
      </c>
      <c r="C181" s="25" t="s">
        <v>20</v>
      </c>
      <c r="D181" s="41">
        <v>3900.2643807529594</v>
      </c>
    </row>
    <row r="182" spans="1:4" s="13" customFormat="1" ht="27.75" customHeight="1">
      <c r="A182" s="40">
        <v>150</v>
      </c>
      <c r="B182" s="24" t="s">
        <v>128</v>
      </c>
      <c r="C182" s="25" t="s">
        <v>20</v>
      </c>
      <c r="D182" s="41">
        <v>6500</v>
      </c>
    </row>
    <row r="183" spans="1:4" s="13" customFormat="1" ht="36.75" customHeight="1">
      <c r="A183" s="40">
        <v>151</v>
      </c>
      <c r="B183" s="24" t="s">
        <v>610</v>
      </c>
      <c r="C183" s="25" t="s">
        <v>20</v>
      </c>
      <c r="D183" s="41">
        <v>3510</v>
      </c>
    </row>
    <row r="184" spans="1:4" s="13" customFormat="1" ht="33.75" customHeight="1">
      <c r="A184" s="40">
        <v>152</v>
      </c>
      <c r="B184" s="24" t="s">
        <v>622</v>
      </c>
      <c r="C184" s="25" t="s">
        <v>20</v>
      </c>
      <c r="D184" s="41">
        <v>5200.2755402493885</v>
      </c>
    </row>
    <row r="185" spans="1:4" s="13" customFormat="1" ht="36.75" customHeight="1">
      <c r="A185" s="40">
        <v>153</v>
      </c>
      <c r="B185" s="24" t="s">
        <v>621</v>
      </c>
      <c r="C185" s="25" t="s">
        <v>20</v>
      </c>
      <c r="D185" s="41">
        <v>19500.49536929963</v>
      </c>
    </row>
    <row r="186" spans="1:4" s="13" customFormat="1" ht="31.5" customHeight="1">
      <c r="A186" s="40">
        <v>154</v>
      </c>
      <c r="B186" s="24" t="s">
        <v>616</v>
      </c>
      <c r="C186" s="25" t="s">
        <v>20</v>
      </c>
      <c r="D186" s="41">
        <v>1300</v>
      </c>
    </row>
    <row r="187" spans="1:4" s="13" customFormat="1" ht="29.25" customHeight="1">
      <c r="A187" s="40">
        <v>155</v>
      </c>
      <c r="B187" s="24" t="s">
        <v>631</v>
      </c>
      <c r="C187" s="25" t="s">
        <v>35</v>
      </c>
      <c r="D187" s="41">
        <v>25999.761248039744</v>
      </c>
    </row>
    <row r="188" spans="1:4" s="13" customFormat="1" ht="38.25" customHeight="1">
      <c r="A188" s="40">
        <v>156</v>
      </c>
      <c r="B188" s="24" t="s">
        <v>603</v>
      </c>
      <c r="C188" s="25" t="s">
        <v>20</v>
      </c>
      <c r="D188" s="41">
        <v>3900</v>
      </c>
    </row>
    <row r="189" spans="1:4" s="13" customFormat="1" ht="27" customHeight="1">
      <c r="A189" s="40">
        <v>157</v>
      </c>
      <c r="B189" s="24" t="s">
        <v>129</v>
      </c>
      <c r="C189" s="25" t="s">
        <v>20</v>
      </c>
      <c r="D189" s="41">
        <v>1950</v>
      </c>
    </row>
    <row r="190" spans="1:4" s="13" customFormat="1" ht="27" customHeight="1">
      <c r="A190" s="40">
        <v>158</v>
      </c>
      <c r="B190" s="24" t="s">
        <v>130</v>
      </c>
      <c r="C190" s="25" t="s">
        <v>20</v>
      </c>
      <c r="D190" s="41">
        <v>3770</v>
      </c>
    </row>
    <row r="191" spans="1:4" s="13" customFormat="1" ht="41.25" customHeight="1">
      <c r="A191" s="40">
        <v>159</v>
      </c>
      <c r="B191" s="24" t="s">
        <v>625</v>
      </c>
      <c r="C191" s="25" t="s">
        <v>20</v>
      </c>
      <c r="D191" s="41">
        <v>5849.926372197813</v>
      </c>
    </row>
    <row r="192" spans="1:4" s="13" customFormat="1" ht="34.5" customHeight="1">
      <c r="A192" s="40">
        <v>160</v>
      </c>
      <c r="B192" s="24" t="s">
        <v>131</v>
      </c>
      <c r="C192" s="25" t="s">
        <v>20</v>
      </c>
      <c r="D192" s="41">
        <v>3640</v>
      </c>
    </row>
    <row r="193" spans="1:4" s="13" customFormat="1" ht="27.75" customHeight="1">
      <c r="A193" s="40">
        <v>161</v>
      </c>
      <c r="B193" s="24" t="s">
        <v>604</v>
      </c>
      <c r="C193" s="25" t="s">
        <v>20</v>
      </c>
      <c r="D193" s="41">
        <v>4550</v>
      </c>
    </row>
    <row r="194" spans="1:4" s="13" customFormat="1" ht="28.5" customHeight="1">
      <c r="A194" s="40">
        <v>162</v>
      </c>
      <c r="B194" s="24" t="s">
        <v>132</v>
      </c>
      <c r="C194" s="25" t="s">
        <v>20</v>
      </c>
      <c r="D194" s="41">
        <v>6240</v>
      </c>
    </row>
    <row r="195" spans="1:4" s="13" customFormat="1" ht="34.5" customHeight="1">
      <c r="A195" s="40">
        <v>163</v>
      </c>
      <c r="B195" s="24" t="s">
        <v>133</v>
      </c>
      <c r="C195" s="25" t="s">
        <v>35</v>
      </c>
      <c r="D195" s="41">
        <v>9100</v>
      </c>
    </row>
    <row r="196" spans="1:4" s="13" customFormat="1" ht="24" customHeight="1">
      <c r="A196" s="40">
        <v>164</v>
      </c>
      <c r="B196" s="24" t="s">
        <v>602</v>
      </c>
      <c r="C196" s="25" t="s">
        <v>20</v>
      </c>
      <c r="D196" s="41">
        <v>3250</v>
      </c>
    </row>
    <row r="197" spans="1:4" s="13" customFormat="1" ht="27" customHeight="1">
      <c r="A197" s="40">
        <v>165</v>
      </c>
      <c r="B197" s="24" t="s">
        <v>632</v>
      </c>
      <c r="C197" s="25" t="s">
        <v>35</v>
      </c>
      <c r="D197" s="41">
        <v>19500.038791644954</v>
      </c>
    </row>
    <row r="198" spans="1:4" s="13" customFormat="1" ht="24" customHeight="1">
      <c r="A198" s="40">
        <v>166</v>
      </c>
      <c r="B198" s="24" t="s">
        <v>134</v>
      </c>
      <c r="C198" s="25" t="s">
        <v>35</v>
      </c>
      <c r="D198" s="41">
        <v>26000</v>
      </c>
    </row>
    <row r="199" spans="1:4" s="13" customFormat="1" ht="27.75" customHeight="1">
      <c r="A199" s="40">
        <v>167</v>
      </c>
      <c r="B199" s="24" t="s">
        <v>135</v>
      </c>
      <c r="C199" s="25" t="s">
        <v>20</v>
      </c>
      <c r="D199" s="41">
        <v>9100</v>
      </c>
    </row>
    <row r="200" spans="1:4" s="13" customFormat="1" ht="27.75" customHeight="1">
      <c r="A200" s="40">
        <v>168</v>
      </c>
      <c r="B200" s="24" t="s">
        <v>633</v>
      </c>
      <c r="C200" s="25" t="s">
        <v>20</v>
      </c>
      <c r="D200" s="41">
        <v>5200.3203179088505</v>
      </c>
    </row>
    <row r="201" spans="1:4" s="13" customFormat="1" ht="21" customHeight="1">
      <c r="A201" s="40">
        <v>169</v>
      </c>
      <c r="B201" s="24" t="s">
        <v>626</v>
      </c>
      <c r="C201" s="25" t="s">
        <v>20</v>
      </c>
      <c r="D201" s="41">
        <v>3250.264666924274</v>
      </c>
    </row>
    <row r="202" spans="1:4" s="13" customFormat="1" ht="21" customHeight="1">
      <c r="A202" s="40">
        <v>170</v>
      </c>
      <c r="B202" s="24" t="s">
        <v>618</v>
      </c>
      <c r="C202" s="25" t="s">
        <v>20</v>
      </c>
      <c r="D202" s="41">
        <v>1950</v>
      </c>
    </row>
    <row r="203" spans="1:4" s="13" customFormat="1" ht="21" customHeight="1">
      <c r="A203" s="40">
        <v>171</v>
      </c>
      <c r="B203" s="24" t="s">
        <v>617</v>
      </c>
      <c r="C203" s="25" t="s">
        <v>20</v>
      </c>
      <c r="D203" s="41">
        <v>2599.546940604421</v>
      </c>
    </row>
    <row r="204" spans="1:4" s="13" customFormat="1" ht="21" customHeight="1">
      <c r="A204" s="40">
        <v>172</v>
      </c>
      <c r="B204" s="24" t="s">
        <v>620</v>
      </c>
      <c r="C204" s="25" t="s">
        <v>20</v>
      </c>
      <c r="D204" s="41">
        <v>2600</v>
      </c>
    </row>
    <row r="205" spans="1:4" s="13" customFormat="1" ht="21" customHeight="1">
      <c r="A205" s="40">
        <v>173</v>
      </c>
      <c r="B205" s="24" t="s">
        <v>619</v>
      </c>
      <c r="C205" s="25" t="s">
        <v>20</v>
      </c>
      <c r="D205" s="41">
        <v>2210.45714430295</v>
      </c>
    </row>
    <row r="206" spans="1:4" s="13" customFormat="1" ht="21" customHeight="1">
      <c r="A206" s="40">
        <v>174</v>
      </c>
      <c r="B206" s="24" t="s">
        <v>136</v>
      </c>
      <c r="C206" s="25" t="s">
        <v>20</v>
      </c>
      <c r="D206" s="41">
        <v>1950</v>
      </c>
    </row>
    <row r="207" spans="1:4" s="13" customFormat="1" ht="28.5" customHeight="1">
      <c r="A207" s="40">
        <v>175</v>
      </c>
      <c r="B207" s="24" t="s">
        <v>137</v>
      </c>
      <c r="C207" s="25" t="s">
        <v>20</v>
      </c>
      <c r="D207" s="41">
        <v>4550</v>
      </c>
    </row>
    <row r="208" spans="1:4" s="13" customFormat="1" ht="27" customHeight="1">
      <c r="A208" s="40">
        <v>176</v>
      </c>
      <c r="B208" s="24" t="s">
        <v>608</v>
      </c>
      <c r="C208" s="25" t="s">
        <v>20</v>
      </c>
      <c r="D208" s="41">
        <v>2210</v>
      </c>
    </row>
    <row r="209" spans="1:4" s="13" customFormat="1" ht="21" customHeight="1">
      <c r="A209" s="40">
        <v>177</v>
      </c>
      <c r="B209" s="24" t="s">
        <v>630</v>
      </c>
      <c r="C209" s="25" t="s">
        <v>35</v>
      </c>
      <c r="D209" s="41">
        <v>13000.482611425612</v>
      </c>
    </row>
    <row r="210" spans="1:4" s="13" customFormat="1" ht="21" customHeight="1">
      <c r="A210" s="40">
        <v>178</v>
      </c>
      <c r="B210" s="24" t="s">
        <v>614</v>
      </c>
      <c r="C210" s="25" t="s">
        <v>20</v>
      </c>
      <c r="D210" s="41">
        <v>2600</v>
      </c>
    </row>
    <row r="211" spans="1:4" s="13" customFormat="1" ht="21" customHeight="1">
      <c r="A211" s="40">
        <v>179</v>
      </c>
      <c r="B211" s="24" t="s">
        <v>628</v>
      </c>
      <c r="C211" s="25" t="s">
        <v>35</v>
      </c>
      <c r="D211" s="41">
        <v>45499.88823415262</v>
      </c>
    </row>
    <row r="212" spans="1:4" s="13" customFormat="1" ht="18.75">
      <c r="A212" s="40">
        <v>180</v>
      </c>
      <c r="B212" s="24" t="s">
        <v>613</v>
      </c>
      <c r="C212" s="25" t="s">
        <v>20</v>
      </c>
      <c r="D212" s="41">
        <v>3900</v>
      </c>
    </row>
    <row r="213" spans="1:4" s="13" customFormat="1" ht="37.5">
      <c r="A213" s="40">
        <v>181</v>
      </c>
      <c r="B213" s="8" t="s">
        <v>612</v>
      </c>
      <c r="C213" s="9" t="s">
        <v>20</v>
      </c>
      <c r="D213" s="41">
        <v>2600</v>
      </c>
    </row>
    <row r="214" spans="1:4" s="13" customFormat="1" ht="21" customHeight="1">
      <c r="A214" s="277" t="s">
        <v>138</v>
      </c>
      <c r="B214" s="278"/>
      <c r="C214" s="278"/>
      <c r="D214" s="279"/>
    </row>
    <row r="215" spans="1:4" s="13" customFormat="1" ht="27" customHeight="1">
      <c r="A215" s="40">
        <v>182</v>
      </c>
      <c r="B215" s="24" t="s">
        <v>139</v>
      </c>
      <c r="C215" s="9" t="s">
        <v>20</v>
      </c>
      <c r="D215" s="41">
        <v>2210</v>
      </c>
    </row>
    <row r="216" spans="1:4" s="14" customFormat="1" ht="26.25" customHeight="1">
      <c r="A216" s="40">
        <v>183</v>
      </c>
      <c r="B216" s="24" t="s">
        <v>140</v>
      </c>
      <c r="C216" s="9" t="s">
        <v>20</v>
      </c>
      <c r="D216" s="41">
        <v>2275</v>
      </c>
    </row>
    <row r="217" spans="1:4" s="13" customFormat="1" ht="30" customHeight="1">
      <c r="A217" s="40">
        <v>184</v>
      </c>
      <c r="B217" s="24" t="s">
        <v>106</v>
      </c>
      <c r="C217" s="9" t="s">
        <v>20</v>
      </c>
      <c r="D217" s="41">
        <v>2080</v>
      </c>
    </row>
    <row r="218" spans="1:4" s="13" customFormat="1" ht="21" customHeight="1">
      <c r="A218" s="40">
        <v>185</v>
      </c>
      <c r="B218" s="24" t="s">
        <v>141</v>
      </c>
      <c r="C218" s="9" t="s">
        <v>20</v>
      </c>
      <c r="D218" s="41">
        <v>2145</v>
      </c>
    </row>
    <row r="219" spans="1:4" s="13" customFormat="1" ht="21" customHeight="1">
      <c r="A219" s="277" t="s">
        <v>541</v>
      </c>
      <c r="B219" s="278"/>
      <c r="C219" s="278"/>
      <c r="D219" s="279"/>
    </row>
    <row r="220" spans="1:4" s="13" customFormat="1" ht="21" customHeight="1">
      <c r="A220" s="40">
        <v>186</v>
      </c>
      <c r="B220" s="24" t="s">
        <v>100</v>
      </c>
      <c r="C220" s="9" t="s">
        <v>20</v>
      </c>
      <c r="D220" s="41">
        <v>3510</v>
      </c>
    </row>
    <row r="221" spans="1:4" s="14" customFormat="1" ht="21" customHeight="1">
      <c r="A221" s="40">
        <v>187</v>
      </c>
      <c r="B221" s="24" t="s">
        <v>101</v>
      </c>
      <c r="C221" s="9" t="s">
        <v>20</v>
      </c>
      <c r="D221" s="41">
        <v>2080</v>
      </c>
    </row>
    <row r="222" spans="1:4" s="13" customFormat="1" ht="21" customHeight="1">
      <c r="A222" s="40">
        <v>188</v>
      </c>
      <c r="B222" s="24" t="s">
        <v>86</v>
      </c>
      <c r="C222" s="9" t="s">
        <v>20</v>
      </c>
      <c r="D222" s="41">
        <v>1495</v>
      </c>
    </row>
    <row r="223" spans="1:4" s="13" customFormat="1" ht="21" customHeight="1">
      <c r="A223" s="40">
        <v>189</v>
      </c>
      <c r="B223" s="24" t="s">
        <v>87</v>
      </c>
      <c r="C223" s="9" t="s">
        <v>20</v>
      </c>
      <c r="D223" s="41">
        <v>1820</v>
      </c>
    </row>
    <row r="224" spans="1:4" s="13" customFormat="1" ht="21" customHeight="1">
      <c r="A224" s="40">
        <v>190</v>
      </c>
      <c r="B224" s="24" t="s">
        <v>89</v>
      </c>
      <c r="C224" s="9" t="s">
        <v>20</v>
      </c>
      <c r="D224" s="41">
        <v>3770</v>
      </c>
    </row>
    <row r="225" spans="1:4" s="13" customFormat="1" ht="21" customHeight="1">
      <c r="A225" s="40">
        <v>191</v>
      </c>
      <c r="B225" s="24" t="s">
        <v>106</v>
      </c>
      <c r="C225" s="9" t="s">
        <v>20</v>
      </c>
      <c r="D225" s="41">
        <v>1105</v>
      </c>
    </row>
    <row r="226" spans="1:4" s="13" customFormat="1" ht="21" customHeight="1">
      <c r="A226" s="40">
        <v>192</v>
      </c>
      <c r="B226" s="24" t="s">
        <v>107</v>
      </c>
      <c r="C226" s="9" t="s">
        <v>20</v>
      </c>
      <c r="D226" s="41">
        <v>4940</v>
      </c>
    </row>
    <row r="227" spans="1:4" s="13" customFormat="1" ht="21" customHeight="1">
      <c r="A227" s="40">
        <v>193</v>
      </c>
      <c r="B227" s="24" t="s">
        <v>93</v>
      </c>
      <c r="C227" s="9" t="s">
        <v>20</v>
      </c>
      <c r="D227" s="41">
        <v>2860</v>
      </c>
    </row>
    <row r="228" spans="1:4" s="13" customFormat="1" ht="21" customHeight="1">
      <c r="A228" s="277" t="s">
        <v>142</v>
      </c>
      <c r="B228" s="278"/>
      <c r="C228" s="278"/>
      <c r="D228" s="279"/>
    </row>
    <row r="229" spans="1:4" s="13" customFormat="1" ht="21" customHeight="1">
      <c r="A229" s="40">
        <v>194</v>
      </c>
      <c r="B229" s="24" t="s">
        <v>143</v>
      </c>
      <c r="C229" s="9" t="s">
        <v>20</v>
      </c>
      <c r="D229" s="41">
        <v>2600</v>
      </c>
    </row>
    <row r="230" spans="1:4" s="14" customFormat="1" ht="21" customHeight="1">
      <c r="A230" s="40">
        <v>195</v>
      </c>
      <c r="B230" s="24" t="s">
        <v>144</v>
      </c>
      <c r="C230" s="9" t="s">
        <v>20</v>
      </c>
      <c r="D230" s="41">
        <v>1495</v>
      </c>
    </row>
    <row r="231" spans="1:4" s="16" customFormat="1" ht="26.25" customHeight="1">
      <c r="A231" s="40">
        <v>196</v>
      </c>
      <c r="B231" s="24" t="s">
        <v>145</v>
      </c>
      <c r="C231" s="9" t="s">
        <v>20</v>
      </c>
      <c r="D231" s="41">
        <v>1300</v>
      </c>
    </row>
    <row r="232" spans="1:4" s="16" customFormat="1" ht="18.75" customHeight="1">
      <c r="A232" s="40">
        <v>197</v>
      </c>
      <c r="B232" s="24" t="s">
        <v>39</v>
      </c>
      <c r="C232" s="9" t="s">
        <v>12</v>
      </c>
      <c r="D232" s="41">
        <v>871</v>
      </c>
    </row>
    <row r="233" spans="1:4" s="16" customFormat="1" ht="24.75" customHeight="1">
      <c r="A233" s="40">
        <v>198</v>
      </c>
      <c r="B233" s="24" t="s">
        <v>504</v>
      </c>
      <c r="C233" s="9" t="s">
        <v>20</v>
      </c>
      <c r="D233" s="41">
        <v>1976</v>
      </c>
    </row>
    <row r="234" spans="1:4" s="16" customFormat="1" ht="24.75" customHeight="1">
      <c r="A234" s="40">
        <v>199</v>
      </c>
      <c r="B234" s="24" t="s">
        <v>147</v>
      </c>
      <c r="C234" s="9" t="s">
        <v>20</v>
      </c>
      <c r="D234" s="41">
        <v>598</v>
      </c>
    </row>
    <row r="235" spans="1:4" s="16" customFormat="1" ht="24.75" customHeight="1">
      <c r="A235" s="40">
        <v>200</v>
      </c>
      <c r="B235" s="24" t="s">
        <v>148</v>
      </c>
      <c r="C235" s="9" t="s">
        <v>20</v>
      </c>
      <c r="D235" s="41">
        <v>1170</v>
      </c>
    </row>
    <row r="236" spans="1:4" s="16" customFormat="1" ht="36.75" customHeight="1">
      <c r="A236" s="40">
        <v>201</v>
      </c>
      <c r="B236" s="8" t="s">
        <v>149</v>
      </c>
      <c r="C236" s="9" t="s">
        <v>20</v>
      </c>
      <c r="D236" s="41">
        <v>637</v>
      </c>
    </row>
    <row r="237" spans="1:4" s="16" customFormat="1" ht="24.75" customHeight="1">
      <c r="A237" s="259" t="s">
        <v>572</v>
      </c>
      <c r="B237" s="260"/>
      <c r="C237" s="260"/>
      <c r="D237" s="261"/>
    </row>
    <row r="238" spans="1:4" s="16" customFormat="1" ht="37.5">
      <c r="A238" s="42">
        <v>202</v>
      </c>
      <c r="B238" s="15" t="s">
        <v>573</v>
      </c>
      <c r="C238" s="19" t="s">
        <v>472</v>
      </c>
      <c r="D238" s="41">
        <v>3900</v>
      </c>
    </row>
    <row r="239" spans="1:4" s="16" customFormat="1" ht="37.5">
      <c r="A239" s="42">
        <v>203</v>
      </c>
      <c r="B239" s="15" t="s">
        <v>574</v>
      </c>
      <c r="C239" s="19" t="s">
        <v>472</v>
      </c>
      <c r="D239" s="41">
        <v>4550</v>
      </c>
    </row>
    <row r="240" spans="1:4" s="16" customFormat="1" ht="35.25" customHeight="1">
      <c r="A240" s="42">
        <v>204</v>
      </c>
      <c r="B240" s="15" t="s">
        <v>575</v>
      </c>
      <c r="C240" s="19" t="s">
        <v>472</v>
      </c>
      <c r="D240" s="41">
        <v>4940</v>
      </c>
    </row>
    <row r="241" spans="1:4" s="16" customFormat="1" ht="37.5">
      <c r="A241" s="42">
        <v>205</v>
      </c>
      <c r="B241" s="15" t="s">
        <v>576</v>
      </c>
      <c r="C241" s="19" t="s">
        <v>472</v>
      </c>
      <c r="D241" s="41">
        <v>5590</v>
      </c>
    </row>
    <row r="242" spans="1:4" s="16" customFormat="1" ht="51.75" customHeight="1">
      <c r="A242" s="42">
        <v>206</v>
      </c>
      <c r="B242" s="15" t="s">
        <v>577</v>
      </c>
      <c r="C242" s="19" t="s">
        <v>472</v>
      </c>
      <c r="D242" s="41">
        <v>4290</v>
      </c>
    </row>
    <row r="243" spans="1:4" s="16" customFormat="1" ht="51.75" customHeight="1">
      <c r="A243" s="42">
        <v>207</v>
      </c>
      <c r="B243" s="15" t="s">
        <v>578</v>
      </c>
      <c r="C243" s="19" t="s">
        <v>472</v>
      </c>
      <c r="D243" s="41">
        <v>5980</v>
      </c>
    </row>
    <row r="244" spans="1:4" s="16" customFormat="1" ht="51.75" customHeight="1">
      <c r="A244" s="42">
        <v>208</v>
      </c>
      <c r="B244" s="15" t="s">
        <v>579</v>
      </c>
      <c r="C244" s="19" t="s">
        <v>472</v>
      </c>
      <c r="D244" s="41">
        <v>4810</v>
      </c>
    </row>
    <row r="245" spans="1:4" s="16" customFormat="1" ht="51.75" customHeight="1">
      <c r="A245" s="42">
        <v>209</v>
      </c>
      <c r="B245" s="15" t="s">
        <v>580</v>
      </c>
      <c r="C245" s="19" t="s">
        <v>472</v>
      </c>
      <c r="D245" s="41">
        <v>6890</v>
      </c>
    </row>
    <row r="246" spans="1:4" s="16" customFormat="1" ht="51.75" customHeight="1">
      <c r="A246" s="277" t="s">
        <v>150</v>
      </c>
      <c r="B246" s="278"/>
      <c r="C246" s="278"/>
      <c r="D246" s="279"/>
    </row>
    <row r="247" spans="1:4" s="16" customFormat="1" ht="51.75" customHeight="1">
      <c r="A247" s="40">
        <v>210</v>
      </c>
      <c r="B247" s="8" t="s">
        <v>151</v>
      </c>
      <c r="C247" s="9" t="s">
        <v>152</v>
      </c>
      <c r="D247" s="41">
        <v>6500</v>
      </c>
    </row>
    <row r="248" spans="1:4" s="16" customFormat="1" ht="51.75" customHeight="1">
      <c r="A248" s="40">
        <v>211</v>
      </c>
      <c r="B248" s="8" t="s">
        <v>153</v>
      </c>
      <c r="C248" s="9" t="s">
        <v>152</v>
      </c>
      <c r="D248" s="41">
        <v>6500</v>
      </c>
    </row>
    <row r="249" spans="1:4" s="16" customFormat="1" ht="51.75" customHeight="1">
      <c r="A249" s="40">
        <v>212</v>
      </c>
      <c r="B249" s="8" t="s">
        <v>154</v>
      </c>
      <c r="C249" s="9" t="s">
        <v>152</v>
      </c>
      <c r="D249" s="41">
        <v>9100</v>
      </c>
    </row>
    <row r="250" spans="1:4" s="13" customFormat="1" ht="31.5" customHeight="1">
      <c r="A250" s="40">
        <v>213</v>
      </c>
      <c r="B250" s="8" t="s">
        <v>155</v>
      </c>
      <c r="C250" s="9" t="s">
        <v>152</v>
      </c>
      <c r="D250" s="41">
        <v>6500</v>
      </c>
    </row>
    <row r="251" spans="1:4" s="13" customFormat="1" ht="26.25" customHeight="1">
      <c r="A251" s="40">
        <v>214</v>
      </c>
      <c r="B251" s="8" t="s">
        <v>156</v>
      </c>
      <c r="C251" s="9" t="s">
        <v>20</v>
      </c>
      <c r="D251" s="41">
        <v>2080</v>
      </c>
    </row>
    <row r="252" spans="1:4" s="13" customFormat="1" ht="22.5" customHeight="1">
      <c r="A252" s="40">
        <v>215</v>
      </c>
      <c r="B252" s="8" t="s">
        <v>157</v>
      </c>
      <c r="C252" s="9" t="s">
        <v>20</v>
      </c>
      <c r="D252" s="41">
        <v>8060</v>
      </c>
    </row>
    <row r="253" spans="1:4" s="13" customFormat="1" ht="22.5" customHeight="1">
      <c r="A253" s="40">
        <v>216</v>
      </c>
      <c r="B253" s="8" t="s">
        <v>158</v>
      </c>
      <c r="C253" s="9" t="s">
        <v>20</v>
      </c>
      <c r="D253" s="41">
        <v>9100</v>
      </c>
    </row>
    <row r="254" spans="1:4" s="13" customFormat="1" ht="22.5" customHeight="1">
      <c r="A254" s="40">
        <v>217</v>
      </c>
      <c r="B254" s="8" t="s">
        <v>159</v>
      </c>
      <c r="C254" s="9" t="s">
        <v>20</v>
      </c>
      <c r="D254" s="41">
        <v>8060</v>
      </c>
    </row>
    <row r="255" spans="1:4" s="13" customFormat="1" ht="22.5" customHeight="1">
      <c r="A255" s="40">
        <v>218</v>
      </c>
      <c r="B255" s="8" t="s">
        <v>160</v>
      </c>
      <c r="C255" s="9" t="s">
        <v>20</v>
      </c>
      <c r="D255" s="41">
        <v>10400</v>
      </c>
    </row>
    <row r="256" spans="1:4" s="13" customFormat="1" ht="22.5" customHeight="1">
      <c r="A256" s="277" t="s">
        <v>161</v>
      </c>
      <c r="B256" s="278"/>
      <c r="C256" s="278"/>
      <c r="D256" s="279"/>
    </row>
    <row r="257" spans="1:4" s="13" customFormat="1" ht="63.75" customHeight="1">
      <c r="A257" s="42">
        <v>219</v>
      </c>
      <c r="B257" s="8" t="s">
        <v>162</v>
      </c>
      <c r="C257" s="10" t="s">
        <v>20</v>
      </c>
      <c r="D257" s="41">
        <v>20150</v>
      </c>
    </row>
    <row r="258" spans="1:4" s="13" customFormat="1" ht="53.25" customHeight="1">
      <c r="A258" s="42">
        <v>220</v>
      </c>
      <c r="B258" s="8" t="s">
        <v>163</v>
      </c>
      <c r="C258" s="10" t="s">
        <v>20</v>
      </c>
      <c r="D258" s="41">
        <v>24050</v>
      </c>
    </row>
    <row r="259" spans="1:4" s="13" customFormat="1" ht="39" customHeight="1">
      <c r="A259" s="42">
        <v>221</v>
      </c>
      <c r="B259" s="8" t="s">
        <v>164</v>
      </c>
      <c r="C259" s="10" t="s">
        <v>20</v>
      </c>
      <c r="D259" s="41">
        <v>7020</v>
      </c>
    </row>
    <row r="260" spans="1:4" s="16" customFormat="1" ht="43.5" customHeight="1">
      <c r="A260" s="42">
        <v>222</v>
      </c>
      <c r="B260" s="8" t="s">
        <v>165</v>
      </c>
      <c r="C260" s="10" t="s">
        <v>20</v>
      </c>
      <c r="D260" s="41">
        <v>3120</v>
      </c>
    </row>
    <row r="261" spans="1:4" s="16" customFormat="1" ht="58.5" customHeight="1">
      <c r="A261" s="259" t="s">
        <v>166</v>
      </c>
      <c r="B261" s="260"/>
      <c r="C261" s="260"/>
      <c r="D261" s="261"/>
    </row>
    <row r="262" spans="1:4" s="16" customFormat="1" ht="56.25" customHeight="1">
      <c r="A262" s="42">
        <v>223</v>
      </c>
      <c r="B262" s="8" t="s">
        <v>167</v>
      </c>
      <c r="C262" s="19" t="s">
        <v>146</v>
      </c>
      <c r="D262" s="41">
        <v>32500</v>
      </c>
    </row>
    <row r="263" spans="1:4" s="28" customFormat="1" ht="37.5" customHeight="1">
      <c r="A263" s="42">
        <v>224</v>
      </c>
      <c r="B263" s="8" t="s">
        <v>168</v>
      </c>
      <c r="C263" s="19" t="s">
        <v>146</v>
      </c>
      <c r="D263" s="41">
        <v>11700</v>
      </c>
    </row>
    <row r="264" spans="1:4" s="16" customFormat="1" ht="48.75" customHeight="1">
      <c r="A264" s="42">
        <v>225</v>
      </c>
      <c r="B264" s="8" t="s">
        <v>583</v>
      </c>
      <c r="C264" s="19" t="s">
        <v>146</v>
      </c>
      <c r="D264" s="41">
        <v>26000</v>
      </c>
    </row>
    <row r="265" spans="1:4" s="16" customFormat="1" ht="27" customHeight="1">
      <c r="A265" s="42">
        <v>226</v>
      </c>
      <c r="B265" s="8" t="s">
        <v>507</v>
      </c>
      <c r="C265" s="19" t="s">
        <v>146</v>
      </c>
      <c r="D265" s="41">
        <v>5850</v>
      </c>
    </row>
    <row r="266" spans="1:4" s="16" customFormat="1" ht="39.75" customHeight="1">
      <c r="A266" s="42">
        <v>227</v>
      </c>
      <c r="B266" s="8" t="s">
        <v>505</v>
      </c>
      <c r="C266" s="19" t="s">
        <v>146</v>
      </c>
      <c r="D266" s="41">
        <v>8710</v>
      </c>
    </row>
    <row r="267" spans="1:4" s="16" customFormat="1" ht="39.75" customHeight="1">
      <c r="A267" s="42">
        <v>228</v>
      </c>
      <c r="B267" s="8" t="s">
        <v>506</v>
      </c>
      <c r="C267" s="19" t="s">
        <v>146</v>
      </c>
      <c r="D267" s="41">
        <v>9880</v>
      </c>
    </row>
    <row r="268" spans="1:4" s="16" customFormat="1" ht="39.75" customHeight="1">
      <c r="A268" s="42">
        <v>229</v>
      </c>
      <c r="B268" s="8" t="s">
        <v>169</v>
      </c>
      <c r="C268" s="19" t="s">
        <v>146</v>
      </c>
      <c r="D268" s="41">
        <v>6890</v>
      </c>
    </row>
    <row r="269" spans="1:4" s="16" customFormat="1" ht="27.75" customHeight="1">
      <c r="A269" s="42">
        <v>230</v>
      </c>
      <c r="B269" s="8" t="s">
        <v>170</v>
      </c>
      <c r="C269" s="19" t="s">
        <v>146</v>
      </c>
      <c r="D269" s="41">
        <v>19500.051234348095</v>
      </c>
    </row>
    <row r="270" spans="1:4" s="16" customFormat="1" ht="46.5" customHeight="1">
      <c r="A270" s="42">
        <v>231</v>
      </c>
      <c r="B270" s="8" t="s">
        <v>171</v>
      </c>
      <c r="C270" s="19" t="s">
        <v>146</v>
      </c>
      <c r="D270" s="41">
        <v>17160</v>
      </c>
    </row>
    <row r="271" spans="1:4" s="16" customFormat="1" ht="45.75" customHeight="1">
      <c r="A271" s="42">
        <v>232</v>
      </c>
      <c r="B271" s="15" t="s">
        <v>172</v>
      </c>
      <c r="C271" s="19" t="s">
        <v>146</v>
      </c>
      <c r="D271" s="41">
        <v>974.579618895308</v>
      </c>
    </row>
    <row r="272" spans="1:4" s="16" customFormat="1" ht="23.25" customHeight="1">
      <c r="A272" s="42">
        <v>233</v>
      </c>
      <c r="B272" s="8" t="s">
        <v>173</v>
      </c>
      <c r="C272" s="19" t="s">
        <v>146</v>
      </c>
      <c r="D272" s="41">
        <v>2730</v>
      </c>
    </row>
    <row r="273" spans="1:4" s="16" customFormat="1" ht="21" customHeight="1">
      <c r="A273" s="42">
        <v>234</v>
      </c>
      <c r="B273" s="8" t="s">
        <v>174</v>
      </c>
      <c r="C273" s="19" t="s">
        <v>146</v>
      </c>
      <c r="D273" s="41">
        <v>10270</v>
      </c>
    </row>
    <row r="274" spans="1:4" s="16" customFormat="1" ht="21" customHeight="1">
      <c r="A274" s="42">
        <v>235</v>
      </c>
      <c r="B274" s="8" t="s">
        <v>175</v>
      </c>
      <c r="C274" s="19" t="s">
        <v>146</v>
      </c>
      <c r="D274" s="41">
        <v>5980</v>
      </c>
    </row>
    <row r="275" spans="1:4" s="16" customFormat="1" ht="29.25" customHeight="1">
      <c r="A275" s="42">
        <v>236</v>
      </c>
      <c r="B275" s="8" t="s">
        <v>176</v>
      </c>
      <c r="C275" s="19" t="s">
        <v>146</v>
      </c>
      <c r="D275" s="41">
        <v>19499.519216781217</v>
      </c>
    </row>
    <row r="276" spans="1:4" s="16" customFormat="1" ht="29.25" customHeight="1">
      <c r="A276" s="42">
        <v>237</v>
      </c>
      <c r="B276" s="8" t="s">
        <v>177</v>
      </c>
      <c r="C276" s="19" t="s">
        <v>146</v>
      </c>
      <c r="D276" s="41">
        <v>19499.519216781217</v>
      </c>
    </row>
    <row r="277" spans="1:4" s="16" customFormat="1" ht="29.25" customHeight="1">
      <c r="A277" s="42">
        <v>238</v>
      </c>
      <c r="B277" s="8" t="s">
        <v>510</v>
      </c>
      <c r="C277" s="19" t="s">
        <v>146</v>
      </c>
      <c r="D277" s="41">
        <v>9100.446571519642</v>
      </c>
    </row>
    <row r="278" spans="1:4" s="16" customFormat="1" ht="29.25" customHeight="1">
      <c r="A278" s="42">
        <v>239</v>
      </c>
      <c r="B278" s="8" t="s">
        <v>1066</v>
      </c>
      <c r="C278" s="9" t="s">
        <v>146</v>
      </c>
      <c r="D278" s="41">
        <v>9750</v>
      </c>
    </row>
    <row r="279" spans="1:4" s="16" customFormat="1" ht="29.25" customHeight="1">
      <c r="A279" s="42">
        <v>240</v>
      </c>
      <c r="B279" s="8" t="s">
        <v>1067</v>
      </c>
      <c r="C279" s="9" t="s">
        <v>146</v>
      </c>
      <c r="D279" s="41">
        <v>7800</v>
      </c>
    </row>
    <row r="280" spans="1:4" s="16" customFormat="1" ht="29.25" customHeight="1">
      <c r="A280" s="42">
        <v>241</v>
      </c>
      <c r="B280" s="8" t="s">
        <v>178</v>
      </c>
      <c r="C280" s="19" t="s">
        <v>146</v>
      </c>
      <c r="D280" s="41">
        <v>10269.52815305329</v>
      </c>
    </row>
    <row r="281" spans="1:4" s="16" customFormat="1" ht="21" customHeight="1">
      <c r="A281" s="42">
        <v>242</v>
      </c>
      <c r="B281" s="8" t="s">
        <v>179</v>
      </c>
      <c r="C281" s="19" t="s">
        <v>146</v>
      </c>
      <c r="D281" s="41">
        <v>9100</v>
      </c>
    </row>
    <row r="282" spans="1:4" s="16" customFormat="1" ht="21" customHeight="1">
      <c r="A282" s="42">
        <v>243</v>
      </c>
      <c r="B282" s="8" t="s">
        <v>180</v>
      </c>
      <c r="C282" s="19" t="s">
        <v>146</v>
      </c>
      <c r="D282" s="41">
        <v>9100.23682002495</v>
      </c>
    </row>
    <row r="283" spans="1:4" s="16" customFormat="1" ht="26.25" customHeight="1">
      <c r="A283" s="42">
        <v>244</v>
      </c>
      <c r="B283" s="8" t="s">
        <v>537</v>
      </c>
      <c r="C283" s="19" t="s">
        <v>146</v>
      </c>
      <c r="D283" s="41">
        <v>9100</v>
      </c>
    </row>
    <row r="284" spans="1:4" s="16" customFormat="1" ht="26.25" customHeight="1">
      <c r="A284" s="42">
        <v>245</v>
      </c>
      <c r="B284" s="8" t="s">
        <v>511</v>
      </c>
      <c r="C284" s="19" t="s">
        <v>146</v>
      </c>
      <c r="D284" s="41">
        <v>9100</v>
      </c>
    </row>
    <row r="285" spans="1:4" s="16" customFormat="1" ht="26.25" customHeight="1">
      <c r="A285" s="42">
        <v>246</v>
      </c>
      <c r="B285" s="8" t="s">
        <v>508</v>
      </c>
      <c r="C285" s="19" t="s">
        <v>146</v>
      </c>
      <c r="D285" s="41">
        <v>9100</v>
      </c>
    </row>
    <row r="286" spans="1:4" s="16" customFormat="1" ht="26.25" customHeight="1">
      <c r="A286" s="42">
        <v>247</v>
      </c>
      <c r="B286" s="8" t="s">
        <v>963</v>
      </c>
      <c r="C286" s="19" t="s">
        <v>146</v>
      </c>
      <c r="D286" s="41">
        <v>9100</v>
      </c>
    </row>
    <row r="287" spans="1:4" s="16" customFormat="1" ht="26.25" customHeight="1">
      <c r="A287" s="42">
        <v>248</v>
      </c>
      <c r="B287" s="8" t="s">
        <v>181</v>
      </c>
      <c r="C287" s="19" t="s">
        <v>146</v>
      </c>
      <c r="D287" s="41">
        <v>7540</v>
      </c>
    </row>
    <row r="288" spans="1:4" s="16" customFormat="1" ht="26.25" customHeight="1">
      <c r="A288" s="42">
        <v>249</v>
      </c>
      <c r="B288" s="8" t="s">
        <v>182</v>
      </c>
      <c r="C288" s="19" t="s">
        <v>146</v>
      </c>
      <c r="D288" s="41">
        <v>7800</v>
      </c>
    </row>
    <row r="289" spans="1:4" s="16" customFormat="1" ht="26.25" customHeight="1">
      <c r="A289" s="42">
        <v>250</v>
      </c>
      <c r="B289" s="8" t="s">
        <v>183</v>
      </c>
      <c r="C289" s="19" t="s">
        <v>146</v>
      </c>
      <c r="D289" s="41">
        <v>7800</v>
      </c>
    </row>
    <row r="290" spans="1:4" s="16" customFormat="1" ht="26.25" customHeight="1">
      <c r="A290" s="42">
        <v>251</v>
      </c>
      <c r="B290" s="8" t="s">
        <v>509</v>
      </c>
      <c r="C290" s="19" t="s">
        <v>146</v>
      </c>
      <c r="D290" s="41">
        <v>4290</v>
      </c>
    </row>
    <row r="291" spans="1:4" s="16" customFormat="1" ht="26.25" customHeight="1">
      <c r="A291" s="42">
        <v>252</v>
      </c>
      <c r="B291" s="8" t="s">
        <v>184</v>
      </c>
      <c r="C291" s="19" t="s">
        <v>146</v>
      </c>
      <c r="D291" s="41">
        <v>5200</v>
      </c>
    </row>
    <row r="292" spans="1:4" s="16" customFormat="1" ht="21" customHeight="1">
      <c r="A292" s="42">
        <v>253</v>
      </c>
      <c r="B292" s="8" t="s">
        <v>185</v>
      </c>
      <c r="C292" s="19" t="s">
        <v>146</v>
      </c>
      <c r="D292" s="41">
        <v>5200</v>
      </c>
    </row>
    <row r="293" spans="1:4" s="16" customFormat="1" ht="24" customHeight="1">
      <c r="A293" s="42">
        <v>254</v>
      </c>
      <c r="B293" s="8" t="s">
        <v>186</v>
      </c>
      <c r="C293" s="19" t="s">
        <v>146</v>
      </c>
      <c r="D293" s="41">
        <v>4550</v>
      </c>
    </row>
    <row r="294" spans="1:4" s="16" customFormat="1" ht="21" customHeight="1">
      <c r="A294" s="42">
        <v>255</v>
      </c>
      <c r="B294" s="8" t="s">
        <v>546</v>
      </c>
      <c r="C294" s="19" t="s">
        <v>146</v>
      </c>
      <c r="D294" s="41">
        <v>7540</v>
      </c>
    </row>
    <row r="295" spans="1:4" s="16" customFormat="1" ht="21" customHeight="1">
      <c r="A295" s="42">
        <v>256</v>
      </c>
      <c r="B295" s="8" t="s">
        <v>187</v>
      </c>
      <c r="C295" s="19" t="s">
        <v>146</v>
      </c>
      <c r="D295" s="41">
        <v>3900</v>
      </c>
    </row>
    <row r="296" spans="1:4" s="16" customFormat="1" ht="21" customHeight="1">
      <c r="A296" s="42">
        <v>257</v>
      </c>
      <c r="B296" s="8" t="s">
        <v>188</v>
      </c>
      <c r="C296" s="19" t="s">
        <v>146</v>
      </c>
      <c r="D296" s="41">
        <v>8450</v>
      </c>
    </row>
    <row r="297" spans="1:4" s="16" customFormat="1" ht="21" customHeight="1">
      <c r="A297" s="42">
        <v>258</v>
      </c>
      <c r="B297" s="8" t="s">
        <v>189</v>
      </c>
      <c r="C297" s="19" t="s">
        <v>146</v>
      </c>
      <c r="D297" s="41">
        <v>5200</v>
      </c>
    </row>
    <row r="298" spans="1:4" s="16" customFormat="1" ht="21" customHeight="1">
      <c r="A298" s="42">
        <v>259</v>
      </c>
      <c r="B298" s="8" t="s">
        <v>190</v>
      </c>
      <c r="C298" s="19" t="s">
        <v>146</v>
      </c>
      <c r="D298" s="41">
        <v>5200</v>
      </c>
    </row>
    <row r="299" spans="1:4" s="16" customFormat="1" ht="21" customHeight="1">
      <c r="A299" s="42">
        <v>260</v>
      </c>
      <c r="B299" s="8" t="s">
        <v>191</v>
      </c>
      <c r="C299" s="19" t="s">
        <v>146</v>
      </c>
      <c r="D299" s="41">
        <v>6240</v>
      </c>
    </row>
    <row r="300" spans="1:4" s="16" customFormat="1" ht="21" customHeight="1">
      <c r="A300" s="42">
        <v>261</v>
      </c>
      <c r="B300" s="8" t="s">
        <v>192</v>
      </c>
      <c r="C300" s="19" t="s">
        <v>146</v>
      </c>
      <c r="D300" s="41">
        <v>9100</v>
      </c>
    </row>
    <row r="301" spans="1:4" s="16" customFormat="1" ht="36.75" customHeight="1">
      <c r="A301" s="42">
        <v>262</v>
      </c>
      <c r="B301" s="8" t="s">
        <v>193</v>
      </c>
      <c r="C301" s="19" t="s">
        <v>146</v>
      </c>
      <c r="D301" s="41">
        <v>5330</v>
      </c>
    </row>
    <row r="302" spans="1:4" s="16" customFormat="1" ht="35.25" customHeight="1">
      <c r="A302" s="42">
        <v>263</v>
      </c>
      <c r="B302" s="8" t="s">
        <v>194</v>
      </c>
      <c r="C302" s="19" t="s">
        <v>146</v>
      </c>
      <c r="D302" s="41">
        <v>4810</v>
      </c>
    </row>
    <row r="303" spans="1:4" s="16" customFormat="1" ht="27.75" customHeight="1">
      <c r="A303" s="42">
        <v>264</v>
      </c>
      <c r="B303" s="8" t="s">
        <v>195</v>
      </c>
      <c r="C303" s="19" t="s">
        <v>146</v>
      </c>
      <c r="D303" s="41">
        <v>7540</v>
      </c>
    </row>
    <row r="304" spans="1:4" s="16" customFormat="1" ht="35.25" customHeight="1">
      <c r="A304" s="42">
        <v>265</v>
      </c>
      <c r="B304" s="8" t="s">
        <v>196</v>
      </c>
      <c r="C304" s="19" t="s">
        <v>146</v>
      </c>
      <c r="D304" s="41">
        <v>9100</v>
      </c>
    </row>
    <row r="305" spans="1:4" s="16" customFormat="1" ht="30.75" customHeight="1">
      <c r="A305" s="42">
        <v>266</v>
      </c>
      <c r="B305" s="8" t="s">
        <v>197</v>
      </c>
      <c r="C305" s="19" t="s">
        <v>146</v>
      </c>
      <c r="D305" s="41">
        <v>12480</v>
      </c>
    </row>
    <row r="306" spans="1:4" s="16" customFormat="1" ht="31.5" customHeight="1">
      <c r="A306" s="42">
        <v>267</v>
      </c>
      <c r="B306" s="8" t="s">
        <v>198</v>
      </c>
      <c r="C306" s="19" t="s">
        <v>146</v>
      </c>
      <c r="D306" s="41">
        <v>2600</v>
      </c>
    </row>
    <row r="307" spans="1:4" s="16" customFormat="1" ht="37.5">
      <c r="A307" s="42">
        <v>268</v>
      </c>
      <c r="B307" s="8" t="s">
        <v>199</v>
      </c>
      <c r="C307" s="19" t="s">
        <v>146</v>
      </c>
      <c r="D307" s="41">
        <v>4680</v>
      </c>
    </row>
    <row r="308" spans="1:4" s="16" customFormat="1" ht="26.25" customHeight="1">
      <c r="A308" s="42">
        <v>269</v>
      </c>
      <c r="B308" s="8" t="s">
        <v>200</v>
      </c>
      <c r="C308" s="19" t="s">
        <v>146</v>
      </c>
      <c r="D308" s="41">
        <v>4550</v>
      </c>
    </row>
    <row r="309" spans="1:4" s="16" customFormat="1" ht="24.75" customHeight="1">
      <c r="A309" s="42">
        <v>270</v>
      </c>
      <c r="B309" s="8" t="s">
        <v>201</v>
      </c>
      <c r="C309" s="19" t="s">
        <v>146</v>
      </c>
      <c r="D309" s="41">
        <v>1949.965093190621</v>
      </c>
    </row>
    <row r="310" spans="1:4" s="16" customFormat="1" ht="18.75">
      <c r="A310" s="42">
        <v>271</v>
      </c>
      <c r="B310" s="8" t="s">
        <v>202</v>
      </c>
      <c r="C310" s="19" t="s">
        <v>146</v>
      </c>
      <c r="D310" s="41">
        <v>9750.273170953955</v>
      </c>
    </row>
    <row r="311" spans="1:4" s="16" customFormat="1" ht="29.25" customHeight="1">
      <c r="A311" s="42">
        <v>272</v>
      </c>
      <c r="B311" s="8" t="s">
        <v>203</v>
      </c>
      <c r="C311" s="19" t="s">
        <v>146</v>
      </c>
      <c r="D311" s="41">
        <v>7670</v>
      </c>
    </row>
    <row r="312" spans="1:4" s="16" customFormat="1" ht="30" customHeight="1">
      <c r="A312" s="42">
        <v>273</v>
      </c>
      <c r="B312" s="8" t="s">
        <v>1065</v>
      </c>
      <c r="C312" s="19" t="s">
        <v>146</v>
      </c>
      <c r="D312" s="41">
        <v>9750</v>
      </c>
    </row>
    <row r="313" spans="1:4" s="16" customFormat="1" ht="27" customHeight="1">
      <c r="A313" s="277" t="s">
        <v>204</v>
      </c>
      <c r="B313" s="278"/>
      <c r="C313" s="278"/>
      <c r="D313" s="279"/>
    </row>
    <row r="314" spans="1:4" s="16" customFormat="1" ht="37.5">
      <c r="A314" s="40">
        <v>274</v>
      </c>
      <c r="B314" s="8" t="s">
        <v>205</v>
      </c>
      <c r="C314" s="9" t="s">
        <v>35</v>
      </c>
      <c r="D314" s="41">
        <v>650000</v>
      </c>
    </row>
    <row r="315" spans="1:4" s="16" customFormat="1" ht="35.25" customHeight="1">
      <c r="A315" s="42">
        <v>275</v>
      </c>
      <c r="B315" s="8" t="s">
        <v>206</v>
      </c>
      <c r="C315" s="19" t="s">
        <v>35</v>
      </c>
      <c r="D315" s="41">
        <v>650000</v>
      </c>
    </row>
    <row r="316" spans="1:4" s="16" customFormat="1" ht="21.75" customHeight="1">
      <c r="A316" s="40">
        <v>276</v>
      </c>
      <c r="B316" s="8" t="s">
        <v>207</v>
      </c>
      <c r="C316" s="19" t="s">
        <v>35</v>
      </c>
      <c r="D316" s="41">
        <v>650000</v>
      </c>
    </row>
    <row r="317" spans="1:4" s="16" customFormat="1" ht="37.5" customHeight="1">
      <c r="A317" s="42">
        <v>277</v>
      </c>
      <c r="B317" s="8" t="s">
        <v>208</v>
      </c>
      <c r="C317" s="19" t="s">
        <v>35</v>
      </c>
      <c r="D317" s="41">
        <v>650000</v>
      </c>
    </row>
    <row r="318" spans="1:4" s="16" customFormat="1" ht="31.5" customHeight="1">
      <c r="A318" s="40">
        <v>278</v>
      </c>
      <c r="B318" s="8" t="s">
        <v>209</v>
      </c>
      <c r="C318" s="19" t="s">
        <v>35</v>
      </c>
      <c r="D318" s="41">
        <v>650000</v>
      </c>
    </row>
    <row r="319" spans="1:4" s="16" customFormat="1" ht="32.25" customHeight="1">
      <c r="A319" s="42">
        <v>279</v>
      </c>
      <c r="B319" s="8" t="s">
        <v>210</v>
      </c>
      <c r="C319" s="19" t="s">
        <v>35</v>
      </c>
      <c r="D319" s="41">
        <v>650000</v>
      </c>
    </row>
    <row r="320" spans="1:4" s="16" customFormat="1" ht="29.25" customHeight="1">
      <c r="A320" s="40">
        <v>280</v>
      </c>
      <c r="B320" s="8" t="s">
        <v>211</v>
      </c>
      <c r="C320" s="19" t="s">
        <v>35</v>
      </c>
      <c r="D320" s="41">
        <v>650000</v>
      </c>
    </row>
    <row r="321" spans="1:4" s="16" customFormat="1" ht="33" customHeight="1">
      <c r="A321" s="42">
        <v>281</v>
      </c>
      <c r="B321" s="8" t="s">
        <v>212</v>
      </c>
      <c r="C321" s="19" t="s">
        <v>35</v>
      </c>
      <c r="D321" s="41">
        <v>650000</v>
      </c>
    </row>
    <row r="322" spans="1:4" s="16" customFormat="1" ht="35.25" customHeight="1">
      <c r="A322" s="40">
        <v>282</v>
      </c>
      <c r="B322" s="8" t="s">
        <v>213</v>
      </c>
      <c r="C322" s="19" t="s">
        <v>35</v>
      </c>
      <c r="D322" s="41">
        <v>650000</v>
      </c>
    </row>
    <row r="323" spans="1:4" s="16" customFormat="1" ht="34.5" customHeight="1">
      <c r="A323" s="259" t="s">
        <v>900</v>
      </c>
      <c r="B323" s="260"/>
      <c r="C323" s="260"/>
      <c r="D323" s="261"/>
    </row>
    <row r="324" spans="1:4" s="7" customFormat="1" ht="37.5" customHeight="1">
      <c r="A324" s="42">
        <v>283</v>
      </c>
      <c r="B324" s="8" t="s">
        <v>519</v>
      </c>
      <c r="C324" s="9" t="s">
        <v>35</v>
      </c>
      <c r="D324" s="41">
        <v>53300</v>
      </c>
    </row>
    <row r="325" spans="1:4" s="16" customFormat="1" ht="35.25" customHeight="1">
      <c r="A325" s="42">
        <v>284</v>
      </c>
      <c r="B325" s="8" t="s">
        <v>525</v>
      </c>
      <c r="C325" s="9" t="s">
        <v>146</v>
      </c>
      <c r="D325" s="41">
        <v>1950</v>
      </c>
    </row>
    <row r="326" spans="1:4" s="16" customFormat="1" ht="35.25" customHeight="1">
      <c r="A326" s="42">
        <v>285</v>
      </c>
      <c r="B326" s="8" t="s">
        <v>964</v>
      </c>
      <c r="C326" s="75" t="s">
        <v>146</v>
      </c>
      <c r="D326" s="41">
        <v>10400</v>
      </c>
    </row>
    <row r="327" spans="1:4" s="16" customFormat="1" ht="30.75" customHeight="1">
      <c r="A327" s="42">
        <v>286</v>
      </c>
      <c r="B327" s="8" t="s">
        <v>965</v>
      </c>
      <c r="C327" s="19" t="s">
        <v>35</v>
      </c>
      <c r="D327" s="41">
        <v>23400</v>
      </c>
    </row>
    <row r="328" spans="1:4" s="16" customFormat="1" ht="30.75" customHeight="1">
      <c r="A328" s="42">
        <v>287</v>
      </c>
      <c r="B328" s="8" t="s">
        <v>966</v>
      </c>
      <c r="C328" s="19" t="s">
        <v>40</v>
      </c>
      <c r="D328" s="41">
        <v>5200</v>
      </c>
    </row>
    <row r="329" spans="1:4" s="16" customFormat="1" ht="21.75" customHeight="1">
      <c r="A329" s="42">
        <v>288</v>
      </c>
      <c r="B329" s="8" t="s">
        <v>214</v>
      </c>
      <c r="C329" s="19" t="s">
        <v>146</v>
      </c>
      <c r="D329" s="41">
        <v>6500</v>
      </c>
    </row>
    <row r="330" spans="1:4" s="16" customFormat="1" ht="29.25" customHeight="1">
      <c r="A330" s="42">
        <v>289</v>
      </c>
      <c r="B330" s="8" t="s">
        <v>526</v>
      </c>
      <c r="C330" s="19" t="s">
        <v>40</v>
      </c>
      <c r="D330" s="41">
        <v>5200</v>
      </c>
    </row>
    <row r="331" spans="1:4" s="16" customFormat="1" ht="32.25" customHeight="1">
      <c r="A331" s="42">
        <v>290</v>
      </c>
      <c r="B331" s="8" t="s">
        <v>967</v>
      </c>
      <c r="C331" s="19" t="s">
        <v>146</v>
      </c>
      <c r="D331" s="41">
        <v>21450</v>
      </c>
    </row>
    <row r="332" spans="1:4" s="16" customFormat="1" ht="30" customHeight="1">
      <c r="A332" s="42">
        <v>291</v>
      </c>
      <c r="B332" s="8" t="s">
        <v>968</v>
      </c>
      <c r="C332" s="19" t="s">
        <v>40</v>
      </c>
      <c r="D332" s="41">
        <v>13000</v>
      </c>
    </row>
    <row r="333" spans="1:4" s="16" customFormat="1" ht="39" customHeight="1">
      <c r="A333" s="42">
        <v>292</v>
      </c>
      <c r="B333" s="8" t="s">
        <v>969</v>
      </c>
      <c r="C333" s="19" t="s">
        <v>35</v>
      </c>
      <c r="D333" s="41">
        <v>26000</v>
      </c>
    </row>
    <row r="334" spans="1:4" s="16" customFormat="1" ht="21.75" customHeight="1">
      <c r="A334" s="42">
        <v>293</v>
      </c>
      <c r="B334" s="8" t="s">
        <v>636</v>
      </c>
      <c r="C334" s="19" t="s">
        <v>146</v>
      </c>
      <c r="D334" s="41">
        <v>10400</v>
      </c>
    </row>
    <row r="335" spans="1:4" s="16" customFormat="1" ht="27.75" customHeight="1">
      <c r="A335" s="42">
        <v>294</v>
      </c>
      <c r="B335" s="8" t="s">
        <v>215</v>
      </c>
      <c r="C335" s="19" t="s">
        <v>146</v>
      </c>
      <c r="D335" s="41">
        <v>8450</v>
      </c>
    </row>
    <row r="336" spans="1:4" s="16" customFormat="1" ht="27.75" customHeight="1">
      <c r="A336" s="42">
        <v>295</v>
      </c>
      <c r="B336" s="8" t="s">
        <v>514</v>
      </c>
      <c r="C336" s="19" t="s">
        <v>146</v>
      </c>
      <c r="D336" s="41">
        <v>9100</v>
      </c>
    </row>
    <row r="337" spans="1:4" s="16" customFormat="1" ht="27.75" customHeight="1">
      <c r="A337" s="42">
        <v>296</v>
      </c>
      <c r="B337" s="8" t="s">
        <v>513</v>
      </c>
      <c r="C337" s="19" t="s">
        <v>146</v>
      </c>
      <c r="D337" s="41">
        <v>7800</v>
      </c>
    </row>
    <row r="338" spans="1:4" s="16" customFormat="1" ht="27.75" customHeight="1">
      <c r="A338" s="42">
        <v>297</v>
      </c>
      <c r="B338" s="8" t="s">
        <v>512</v>
      </c>
      <c r="C338" s="19" t="s">
        <v>146</v>
      </c>
      <c r="D338" s="41">
        <v>8450</v>
      </c>
    </row>
    <row r="339" spans="1:4" s="16" customFormat="1" ht="27.75" customHeight="1">
      <c r="A339" s="42">
        <v>298</v>
      </c>
      <c r="B339" s="8" t="s">
        <v>970</v>
      </c>
      <c r="C339" s="19" t="s">
        <v>146</v>
      </c>
      <c r="D339" s="41">
        <v>1170</v>
      </c>
    </row>
    <row r="340" spans="1:4" s="16" customFormat="1" ht="35.25" customHeight="1">
      <c r="A340" s="42">
        <v>299</v>
      </c>
      <c r="B340" s="8" t="s">
        <v>971</v>
      </c>
      <c r="C340" s="19" t="s">
        <v>35</v>
      </c>
      <c r="D340" s="41">
        <v>32500</v>
      </c>
    </row>
    <row r="341" spans="1:4" s="16" customFormat="1" ht="27.75" customHeight="1">
      <c r="A341" s="42">
        <v>300</v>
      </c>
      <c r="B341" s="8" t="s">
        <v>524</v>
      </c>
      <c r="C341" s="9" t="s">
        <v>35</v>
      </c>
      <c r="D341" s="41">
        <v>35100</v>
      </c>
    </row>
    <row r="342" spans="1:4" s="16" customFormat="1" ht="39" customHeight="1">
      <c r="A342" s="42">
        <v>301</v>
      </c>
      <c r="B342" s="8" t="s">
        <v>520</v>
      </c>
      <c r="C342" s="9" t="s">
        <v>35</v>
      </c>
      <c r="D342" s="41">
        <v>27300</v>
      </c>
    </row>
    <row r="343" spans="1:4" s="16" customFormat="1" ht="31.5" customHeight="1">
      <c r="A343" s="42">
        <v>302</v>
      </c>
      <c r="B343" s="8" t="s">
        <v>521</v>
      </c>
      <c r="C343" s="9" t="s">
        <v>35</v>
      </c>
      <c r="D343" s="41">
        <v>39650</v>
      </c>
    </row>
    <row r="344" spans="1:4" s="16" customFormat="1" ht="30" customHeight="1">
      <c r="A344" s="42">
        <v>303</v>
      </c>
      <c r="B344" s="8" t="s">
        <v>518</v>
      </c>
      <c r="C344" s="9" t="s">
        <v>35</v>
      </c>
      <c r="D344" s="41">
        <v>50700</v>
      </c>
    </row>
    <row r="345" spans="1:4" s="16" customFormat="1" ht="41.25" customHeight="1">
      <c r="A345" s="42">
        <v>304</v>
      </c>
      <c r="B345" s="8" t="s">
        <v>516</v>
      </c>
      <c r="C345" s="9" t="s">
        <v>35</v>
      </c>
      <c r="D345" s="41">
        <v>14950</v>
      </c>
    </row>
    <row r="346" spans="1:4" s="16" customFormat="1" ht="48" customHeight="1">
      <c r="A346" s="42">
        <v>305</v>
      </c>
      <c r="B346" s="8" t="s">
        <v>972</v>
      </c>
      <c r="C346" s="9" t="s">
        <v>35</v>
      </c>
      <c r="D346" s="41">
        <v>51350</v>
      </c>
    </row>
    <row r="347" spans="1:4" s="16" customFormat="1" ht="33.75" customHeight="1">
      <c r="A347" s="42">
        <v>306</v>
      </c>
      <c r="B347" s="8" t="s">
        <v>973</v>
      </c>
      <c r="C347" s="9" t="s">
        <v>35</v>
      </c>
      <c r="D347" s="41">
        <v>29900</v>
      </c>
    </row>
    <row r="348" spans="1:4" s="16" customFormat="1" ht="34.5" customHeight="1">
      <c r="A348" s="42">
        <v>307</v>
      </c>
      <c r="B348" s="8" t="s">
        <v>517</v>
      </c>
      <c r="C348" s="9" t="s">
        <v>35</v>
      </c>
      <c r="D348" s="41">
        <v>76700</v>
      </c>
    </row>
    <row r="349" spans="1:4" s="16" customFormat="1" ht="43.5" customHeight="1">
      <c r="A349" s="42">
        <v>308</v>
      </c>
      <c r="B349" s="8" t="s">
        <v>515</v>
      </c>
      <c r="C349" s="9" t="s">
        <v>40</v>
      </c>
      <c r="D349" s="41">
        <v>1950</v>
      </c>
    </row>
    <row r="350" spans="1:4" s="16" customFormat="1" ht="39.75" customHeight="1">
      <c r="A350" s="42">
        <v>309</v>
      </c>
      <c r="B350" s="8" t="s">
        <v>522</v>
      </c>
      <c r="C350" s="9" t="s">
        <v>35</v>
      </c>
      <c r="D350" s="41">
        <v>32500</v>
      </c>
    </row>
    <row r="351" spans="1:4" s="16" customFormat="1" ht="37.5">
      <c r="A351" s="42">
        <v>310</v>
      </c>
      <c r="B351" s="8" t="s">
        <v>523</v>
      </c>
      <c r="C351" s="9" t="s">
        <v>35</v>
      </c>
      <c r="D351" s="41">
        <v>39000</v>
      </c>
    </row>
    <row r="352" spans="1:4" s="16" customFormat="1" ht="47.25" customHeight="1">
      <c r="A352" s="42">
        <v>311</v>
      </c>
      <c r="B352" s="8" t="s">
        <v>974</v>
      </c>
      <c r="C352" s="9" t="s">
        <v>35</v>
      </c>
      <c r="D352" s="41">
        <v>89050</v>
      </c>
    </row>
    <row r="353" spans="1:4" s="16" customFormat="1" ht="47.25" customHeight="1">
      <c r="A353" s="42">
        <v>312</v>
      </c>
      <c r="B353" s="44" t="s">
        <v>548</v>
      </c>
      <c r="C353" s="45" t="s">
        <v>35</v>
      </c>
      <c r="D353" s="41">
        <v>267409.97807245207</v>
      </c>
    </row>
    <row r="354" spans="1:4" s="16" customFormat="1" ht="47.25" customHeight="1">
      <c r="A354" s="42">
        <v>313</v>
      </c>
      <c r="B354" s="44" t="s">
        <v>549</v>
      </c>
      <c r="C354" s="45" t="s">
        <v>35</v>
      </c>
      <c r="D354" s="41">
        <v>92820.51903151094</v>
      </c>
    </row>
    <row r="355" spans="1:4" s="16" customFormat="1" ht="47.25" customHeight="1">
      <c r="A355" s="42">
        <v>314</v>
      </c>
      <c r="B355" s="44" t="s">
        <v>550</v>
      </c>
      <c r="C355" s="45" t="s">
        <v>35</v>
      </c>
      <c r="D355" s="41">
        <v>90350.22767856975</v>
      </c>
    </row>
    <row r="356" spans="1:4" s="16" customFormat="1" ht="47.25" customHeight="1">
      <c r="A356" s="42">
        <v>315</v>
      </c>
      <c r="B356" s="44" t="s">
        <v>551</v>
      </c>
      <c r="C356" s="45" t="s">
        <v>35</v>
      </c>
      <c r="D356" s="41">
        <v>53040.014672732206</v>
      </c>
    </row>
    <row r="357" spans="1:4" s="16" customFormat="1" ht="47.25" customHeight="1">
      <c r="A357" s="42">
        <v>316</v>
      </c>
      <c r="B357" s="44" t="s">
        <v>552</v>
      </c>
      <c r="C357" s="45" t="s">
        <v>35</v>
      </c>
      <c r="D357" s="41">
        <v>53560.04975361456</v>
      </c>
    </row>
    <row r="358" spans="1:4" s="16" customFormat="1" ht="28.5" customHeight="1">
      <c r="A358" s="42">
        <v>317</v>
      </c>
      <c r="B358" s="44" t="s">
        <v>553</v>
      </c>
      <c r="C358" s="45" t="s">
        <v>40</v>
      </c>
      <c r="D358" s="41">
        <v>14169.64140067339</v>
      </c>
    </row>
    <row r="359" spans="1:4" s="16" customFormat="1" ht="38.25" customHeight="1">
      <c r="A359" s="42">
        <v>318</v>
      </c>
      <c r="B359" s="44" t="s">
        <v>554</v>
      </c>
      <c r="C359" s="45" t="s">
        <v>40</v>
      </c>
      <c r="D359" s="41">
        <v>10659.766200673394</v>
      </c>
    </row>
    <row r="360" spans="1:4" s="7" customFormat="1" ht="39.75" customHeight="1">
      <c r="A360" s="42">
        <v>319</v>
      </c>
      <c r="B360" s="44" t="s">
        <v>555</v>
      </c>
      <c r="C360" s="45" t="s">
        <v>40</v>
      </c>
      <c r="D360" s="41">
        <v>9750.25909184986</v>
      </c>
    </row>
    <row r="361" spans="1:4" s="16" customFormat="1" ht="43.5" customHeight="1">
      <c r="A361" s="42">
        <v>320</v>
      </c>
      <c r="B361" s="44" t="s">
        <v>556</v>
      </c>
      <c r="C361" s="45" t="s">
        <v>40</v>
      </c>
      <c r="D361" s="41">
        <v>10140.257277202803</v>
      </c>
    </row>
    <row r="362" spans="1:4" s="16" customFormat="1" ht="58.5" customHeight="1">
      <c r="A362" s="42">
        <v>321</v>
      </c>
      <c r="B362" s="44" t="s">
        <v>557</v>
      </c>
      <c r="C362" s="45" t="s">
        <v>35</v>
      </c>
      <c r="D362" s="41">
        <v>248169.86245802636</v>
      </c>
    </row>
    <row r="363" spans="1:4" s="16" customFormat="1" ht="54.75" customHeight="1">
      <c r="A363" s="259" t="s">
        <v>503</v>
      </c>
      <c r="B363" s="260"/>
      <c r="C363" s="260"/>
      <c r="D363" s="261"/>
    </row>
    <row r="364" spans="1:4" s="16" customFormat="1" ht="45" customHeight="1">
      <c r="A364" s="42">
        <v>322</v>
      </c>
      <c r="B364" s="8" t="s">
        <v>216</v>
      </c>
      <c r="C364" s="19" t="s">
        <v>20</v>
      </c>
      <c r="D364" s="41">
        <v>7799.740753851686</v>
      </c>
    </row>
    <row r="365" spans="1:4" s="16" customFormat="1" ht="32.25" customHeight="1">
      <c r="A365" s="42">
        <v>323</v>
      </c>
      <c r="B365" s="8" t="s">
        <v>217</v>
      </c>
      <c r="C365" s="19" t="s">
        <v>20</v>
      </c>
      <c r="D365" s="41">
        <v>2340.1707117079363</v>
      </c>
    </row>
    <row r="366" spans="1:4" s="23" customFormat="1" ht="21.75" customHeight="1">
      <c r="A366" s="42">
        <v>324</v>
      </c>
      <c r="B366" s="8" t="s">
        <v>218</v>
      </c>
      <c r="C366" s="19" t="s">
        <v>20</v>
      </c>
      <c r="D366" s="41">
        <v>1560.0969129516805</v>
      </c>
    </row>
    <row r="367" spans="1:4" s="23" customFormat="1" ht="27" customHeight="1">
      <c r="A367" s="42">
        <v>325</v>
      </c>
      <c r="B367" s="8" t="s">
        <v>219</v>
      </c>
      <c r="C367" s="19" t="s">
        <v>20</v>
      </c>
      <c r="D367" s="41">
        <v>1039.9610573257821</v>
      </c>
    </row>
    <row r="368" spans="1:4" s="23" customFormat="1" ht="27" customHeight="1">
      <c r="A368" s="42">
        <v>326</v>
      </c>
      <c r="B368" s="8" t="s">
        <v>220</v>
      </c>
      <c r="C368" s="19" t="s">
        <v>20</v>
      </c>
      <c r="D368" s="41">
        <v>1689.6046496802928</v>
      </c>
    </row>
    <row r="369" spans="1:4" s="23" customFormat="1" ht="27" customHeight="1">
      <c r="A369" s="42">
        <v>327</v>
      </c>
      <c r="B369" s="8" t="s">
        <v>221</v>
      </c>
      <c r="C369" s="19" t="s">
        <v>20</v>
      </c>
      <c r="D369" s="41">
        <v>7800</v>
      </c>
    </row>
    <row r="370" spans="1:4" s="23" customFormat="1" ht="27" customHeight="1">
      <c r="A370" s="42">
        <v>328</v>
      </c>
      <c r="B370" s="8" t="s">
        <v>222</v>
      </c>
      <c r="C370" s="19" t="s">
        <v>20</v>
      </c>
      <c r="D370" s="41">
        <v>1234.5419012717962</v>
      </c>
    </row>
    <row r="371" spans="1:4" s="23" customFormat="1" ht="27" customHeight="1">
      <c r="A371" s="42">
        <v>329</v>
      </c>
      <c r="B371" s="8" t="s">
        <v>223</v>
      </c>
      <c r="C371" s="19" t="s">
        <v>20</v>
      </c>
      <c r="D371" s="41">
        <v>1950.3457568381184</v>
      </c>
    </row>
    <row r="372" spans="1:4" s="23" customFormat="1" ht="37.5">
      <c r="A372" s="42">
        <v>330</v>
      </c>
      <c r="B372" s="8" t="s">
        <v>224</v>
      </c>
      <c r="C372" s="19" t="s">
        <v>20</v>
      </c>
      <c r="D372" s="41">
        <v>2080</v>
      </c>
    </row>
    <row r="373" spans="1:4" s="23" customFormat="1" ht="27" customHeight="1">
      <c r="A373" s="42">
        <v>331</v>
      </c>
      <c r="B373" s="8" t="s">
        <v>225</v>
      </c>
      <c r="C373" s="19" t="s">
        <v>20</v>
      </c>
      <c r="D373" s="41">
        <v>974.5256847341273</v>
      </c>
    </row>
    <row r="374" spans="1:4" s="23" customFormat="1" ht="27" customHeight="1">
      <c r="A374" s="42">
        <v>332</v>
      </c>
      <c r="B374" s="8" t="s">
        <v>532</v>
      </c>
      <c r="C374" s="19" t="s">
        <v>20</v>
      </c>
      <c r="D374" s="41">
        <v>1170</v>
      </c>
    </row>
    <row r="375" spans="1:4" s="16" customFormat="1" ht="34.5" customHeight="1">
      <c r="A375" s="42">
        <v>333</v>
      </c>
      <c r="B375" s="8" t="s">
        <v>226</v>
      </c>
      <c r="C375" s="19" t="s">
        <v>20</v>
      </c>
      <c r="D375" s="41">
        <v>1819.8712570057774</v>
      </c>
    </row>
    <row r="376" spans="1:4" s="16" customFormat="1" ht="27.75" customHeight="1">
      <c r="A376" s="42">
        <v>334</v>
      </c>
      <c r="B376" s="8" t="s">
        <v>227</v>
      </c>
      <c r="C376" s="19" t="s">
        <v>20</v>
      </c>
      <c r="D376" s="41">
        <v>1170.0361205182073</v>
      </c>
    </row>
    <row r="377" spans="1:4" s="16" customFormat="1" ht="28.5" customHeight="1">
      <c r="A377" s="42">
        <v>335</v>
      </c>
      <c r="B377" s="8" t="s">
        <v>228</v>
      </c>
      <c r="C377" s="19" t="s">
        <v>20</v>
      </c>
      <c r="D377" s="41">
        <v>1690.3163303802635</v>
      </c>
    </row>
    <row r="378" spans="1:4" s="16" customFormat="1" ht="36.75" customHeight="1">
      <c r="A378" s="42">
        <v>336</v>
      </c>
      <c r="B378" s="8" t="s">
        <v>533</v>
      </c>
      <c r="C378" s="19" t="s">
        <v>20</v>
      </c>
      <c r="D378" s="41">
        <v>4550.103325602241</v>
      </c>
    </row>
    <row r="379" spans="1:4" s="16" customFormat="1" ht="21.75" customHeight="1">
      <c r="A379" s="42">
        <v>337</v>
      </c>
      <c r="B379" s="8" t="s">
        <v>229</v>
      </c>
      <c r="C379" s="19" t="s">
        <v>20</v>
      </c>
      <c r="D379" s="41">
        <v>1430.0157874212186</v>
      </c>
    </row>
    <row r="380" spans="1:4" s="16" customFormat="1" ht="21.75" customHeight="1">
      <c r="A380" s="42">
        <v>338</v>
      </c>
      <c r="B380" s="8" t="s">
        <v>230</v>
      </c>
      <c r="C380" s="19" t="s">
        <v>20</v>
      </c>
      <c r="D380" s="41">
        <v>1300.0400266548204</v>
      </c>
    </row>
    <row r="381" spans="1:4" s="16" customFormat="1" ht="21.75" customHeight="1">
      <c r="A381" s="42">
        <v>339</v>
      </c>
      <c r="B381" s="8" t="s">
        <v>231</v>
      </c>
      <c r="C381" s="19" t="s">
        <v>20</v>
      </c>
      <c r="D381" s="41">
        <v>1235.3742047970647</v>
      </c>
    </row>
    <row r="382" spans="1:4" s="16" customFormat="1" ht="21.75" customHeight="1">
      <c r="A382" s="42">
        <v>340</v>
      </c>
      <c r="B382" s="8" t="s">
        <v>232</v>
      </c>
      <c r="C382" s="19" t="s">
        <v>20</v>
      </c>
      <c r="D382" s="41">
        <v>1235</v>
      </c>
    </row>
    <row r="383" spans="1:4" s="16" customFormat="1" ht="38.25" customHeight="1">
      <c r="A383" s="42">
        <v>341</v>
      </c>
      <c r="B383" s="8" t="s">
        <v>233</v>
      </c>
      <c r="C383" s="19" t="s">
        <v>20</v>
      </c>
      <c r="D383" s="41">
        <v>1235.4704273418533</v>
      </c>
    </row>
    <row r="384" spans="1:4" s="16" customFormat="1" ht="30" customHeight="1">
      <c r="A384" s="42">
        <v>342</v>
      </c>
      <c r="B384" s="8" t="s">
        <v>534</v>
      </c>
      <c r="C384" s="19" t="s">
        <v>20</v>
      </c>
      <c r="D384" s="41">
        <v>1235.3742047970647</v>
      </c>
    </row>
    <row r="385" spans="1:4" s="16" customFormat="1" ht="32.25" customHeight="1">
      <c r="A385" s="42">
        <v>343</v>
      </c>
      <c r="B385" s="8" t="s">
        <v>234</v>
      </c>
      <c r="C385" s="19" t="s">
        <v>20</v>
      </c>
      <c r="D385" s="41">
        <v>1235.4704273418533</v>
      </c>
    </row>
    <row r="386" spans="1:4" s="16" customFormat="1" ht="27.75" customHeight="1">
      <c r="A386" s="42">
        <v>344</v>
      </c>
      <c r="B386" s="8" t="s">
        <v>235</v>
      </c>
      <c r="C386" s="19" t="s">
        <v>20</v>
      </c>
      <c r="D386" s="41">
        <v>1235.4704273418533</v>
      </c>
    </row>
    <row r="387" spans="1:4" s="16" customFormat="1" ht="36.75" customHeight="1">
      <c r="A387" s="42">
        <v>345</v>
      </c>
      <c r="B387" s="8" t="s">
        <v>236</v>
      </c>
      <c r="C387" s="19" t="s">
        <v>20</v>
      </c>
      <c r="D387" s="41">
        <v>1234.6796701291873</v>
      </c>
    </row>
    <row r="388" spans="1:4" s="16" customFormat="1" ht="28.5" customHeight="1">
      <c r="A388" s="42">
        <v>346</v>
      </c>
      <c r="B388" s="8" t="s">
        <v>237</v>
      </c>
      <c r="C388" s="19" t="s">
        <v>20</v>
      </c>
      <c r="D388" s="41">
        <v>1235.1694381942987</v>
      </c>
    </row>
    <row r="389" spans="1:4" s="16" customFormat="1" ht="31.5" customHeight="1">
      <c r="A389" s="42">
        <v>347</v>
      </c>
      <c r="B389" s="8" t="s">
        <v>238</v>
      </c>
      <c r="C389" s="19" t="s">
        <v>20</v>
      </c>
      <c r="D389" s="41">
        <v>1625</v>
      </c>
    </row>
    <row r="390" spans="1:4" s="16" customFormat="1" ht="41.25" customHeight="1">
      <c r="A390" s="42">
        <v>348</v>
      </c>
      <c r="B390" s="8" t="s">
        <v>239</v>
      </c>
      <c r="C390" s="19" t="s">
        <v>20</v>
      </c>
      <c r="D390" s="41">
        <v>2340.104714954482</v>
      </c>
    </row>
    <row r="391" spans="1:4" s="16" customFormat="1" ht="38.25" customHeight="1">
      <c r="A391" s="42">
        <v>349</v>
      </c>
      <c r="B391" s="8" t="s">
        <v>240</v>
      </c>
      <c r="C391" s="19" t="s">
        <v>20</v>
      </c>
      <c r="D391" s="41">
        <v>2340</v>
      </c>
    </row>
    <row r="392" spans="1:4" s="16" customFormat="1" ht="25.5" customHeight="1">
      <c r="A392" s="42">
        <v>350</v>
      </c>
      <c r="B392" s="8" t="s">
        <v>241</v>
      </c>
      <c r="C392" s="19" t="s">
        <v>20</v>
      </c>
      <c r="D392" s="41">
        <v>1234.6102748305907</v>
      </c>
    </row>
    <row r="393" spans="1:4" s="16" customFormat="1" ht="30" customHeight="1">
      <c r="A393" s="42">
        <v>351</v>
      </c>
      <c r="B393" s="8" t="s">
        <v>242</v>
      </c>
      <c r="C393" s="19" t="s">
        <v>20</v>
      </c>
      <c r="D393" s="41">
        <v>1560.480983542513</v>
      </c>
    </row>
    <row r="394" spans="1:4" s="16" customFormat="1" ht="30.75" customHeight="1">
      <c r="A394" s="42">
        <v>352</v>
      </c>
      <c r="B394" s="8" t="s">
        <v>243</v>
      </c>
      <c r="C394" s="19" t="s">
        <v>20</v>
      </c>
      <c r="D394" s="41">
        <v>1559.4931985049018</v>
      </c>
    </row>
    <row r="395" spans="1:4" s="16" customFormat="1" ht="34.5" customHeight="1">
      <c r="A395" s="42">
        <v>353</v>
      </c>
      <c r="B395" s="8" t="s">
        <v>244</v>
      </c>
      <c r="C395" s="19" t="s">
        <v>20</v>
      </c>
      <c r="D395" s="41">
        <v>2470</v>
      </c>
    </row>
    <row r="396" spans="1:4" s="16" customFormat="1" ht="39.75" customHeight="1">
      <c r="A396" s="42">
        <v>354</v>
      </c>
      <c r="B396" s="8" t="s">
        <v>245</v>
      </c>
      <c r="C396" s="19" t="s">
        <v>20</v>
      </c>
      <c r="D396" s="41">
        <v>1235.3742047970647</v>
      </c>
    </row>
    <row r="397" spans="1:4" s="16" customFormat="1" ht="37.5">
      <c r="A397" s="42">
        <v>355</v>
      </c>
      <c r="B397" s="8" t="s">
        <v>246</v>
      </c>
      <c r="C397" s="19" t="s">
        <v>20</v>
      </c>
      <c r="D397" s="41">
        <v>1430.275479334267</v>
      </c>
    </row>
    <row r="398" spans="1:4" s="16" customFormat="1" ht="32.25" customHeight="1">
      <c r="A398" s="42">
        <v>356</v>
      </c>
      <c r="B398" s="8" t="s">
        <v>247</v>
      </c>
      <c r="C398" s="19" t="s">
        <v>20</v>
      </c>
      <c r="D398" s="41">
        <v>1234.6796701291873</v>
      </c>
    </row>
    <row r="399" spans="1:4" s="16" customFormat="1" ht="33.75" customHeight="1">
      <c r="A399" s="42">
        <v>357</v>
      </c>
      <c r="B399" s="8" t="s">
        <v>248</v>
      </c>
      <c r="C399" s="19" t="s">
        <v>20</v>
      </c>
      <c r="D399" s="41">
        <v>1560</v>
      </c>
    </row>
    <row r="400" spans="1:4" s="16" customFormat="1" ht="33.75" customHeight="1">
      <c r="A400" s="42">
        <v>358</v>
      </c>
      <c r="B400" s="8" t="s">
        <v>249</v>
      </c>
      <c r="C400" s="19" t="s">
        <v>20</v>
      </c>
      <c r="D400" s="41">
        <v>1560.480983542513</v>
      </c>
    </row>
    <row r="401" spans="1:4" s="16" customFormat="1" ht="29.25" customHeight="1">
      <c r="A401" s="42">
        <v>359</v>
      </c>
      <c r="B401" s="8" t="s">
        <v>250</v>
      </c>
      <c r="C401" s="19" t="s">
        <v>20</v>
      </c>
      <c r="D401" s="41">
        <v>3120.1685371142744</v>
      </c>
    </row>
    <row r="402" spans="1:4" s="16" customFormat="1" ht="30" customHeight="1">
      <c r="A402" s="42">
        <v>360</v>
      </c>
      <c r="B402" s="8" t="s">
        <v>535</v>
      </c>
      <c r="C402" s="19" t="s">
        <v>20</v>
      </c>
      <c r="D402" s="41">
        <v>1559.7188754096637</v>
      </c>
    </row>
    <row r="403" spans="1:4" s="16" customFormat="1" ht="28.5" customHeight="1">
      <c r="A403" s="42">
        <v>361</v>
      </c>
      <c r="B403" s="8" t="s">
        <v>251</v>
      </c>
      <c r="C403" s="19" t="s">
        <v>20</v>
      </c>
      <c r="D403" s="41">
        <v>2599.5095663970587</v>
      </c>
    </row>
    <row r="404" spans="1:4" s="16" customFormat="1" ht="38.25" customHeight="1">
      <c r="A404" s="42">
        <v>362</v>
      </c>
      <c r="B404" s="8" t="s">
        <v>252</v>
      </c>
      <c r="C404" s="19" t="s">
        <v>20</v>
      </c>
      <c r="D404" s="41">
        <v>4940.175963799049</v>
      </c>
    </row>
    <row r="405" spans="1:4" s="16" customFormat="1" ht="35.25" customHeight="1">
      <c r="A405" s="42">
        <v>363</v>
      </c>
      <c r="B405" s="8" t="s">
        <v>253</v>
      </c>
      <c r="C405" s="19" t="s">
        <v>20</v>
      </c>
      <c r="D405" s="41">
        <v>3900.4362012610877</v>
      </c>
    </row>
    <row r="406" spans="1:4" s="16" customFormat="1" ht="30" customHeight="1">
      <c r="A406" s="42">
        <v>364</v>
      </c>
      <c r="B406" s="8" t="s">
        <v>638</v>
      </c>
      <c r="C406" s="19" t="s">
        <v>482</v>
      </c>
      <c r="D406" s="41">
        <v>3640</v>
      </c>
    </row>
    <row r="407" spans="1:4" s="16" customFormat="1" ht="31.5" customHeight="1">
      <c r="A407" s="42">
        <v>365</v>
      </c>
      <c r="B407" s="8" t="s">
        <v>254</v>
      </c>
      <c r="C407" s="19" t="s">
        <v>20</v>
      </c>
      <c r="D407" s="41">
        <v>1170.0986135816993</v>
      </c>
    </row>
    <row r="408" spans="1:4" s="16" customFormat="1" ht="28.5" customHeight="1">
      <c r="A408" s="42">
        <v>366</v>
      </c>
      <c r="B408" s="8" t="s">
        <v>255</v>
      </c>
      <c r="C408" s="19" t="s">
        <v>20</v>
      </c>
      <c r="D408" s="41">
        <v>1495.365617349755</v>
      </c>
    </row>
    <row r="409" spans="1:4" s="16" customFormat="1" ht="37.5">
      <c r="A409" s="42">
        <v>367</v>
      </c>
      <c r="B409" s="8" t="s">
        <v>536</v>
      </c>
      <c r="C409" s="19" t="s">
        <v>20</v>
      </c>
      <c r="D409" s="41">
        <v>1429.4587196615312</v>
      </c>
    </row>
    <row r="410" spans="1:4" s="16" customFormat="1" ht="27" customHeight="1">
      <c r="A410" s="42">
        <v>368</v>
      </c>
      <c r="B410" s="8" t="s">
        <v>256</v>
      </c>
      <c r="C410" s="19" t="s">
        <v>20</v>
      </c>
      <c r="D410" s="41">
        <v>1624.3702403394168</v>
      </c>
    </row>
    <row r="411" spans="1:4" s="16" customFormat="1" ht="27.75" customHeight="1">
      <c r="A411" s="42">
        <v>369</v>
      </c>
      <c r="B411" s="8" t="s">
        <v>257</v>
      </c>
      <c r="C411" s="19" t="s">
        <v>20</v>
      </c>
      <c r="D411" s="41">
        <v>1689.3970499529937</v>
      </c>
    </row>
    <row r="412" spans="1:4" s="16" customFormat="1" ht="51.75" customHeight="1">
      <c r="A412" s="42">
        <v>370</v>
      </c>
      <c r="B412" s="8" t="s">
        <v>258</v>
      </c>
      <c r="C412" s="19" t="s">
        <v>20</v>
      </c>
      <c r="D412" s="41">
        <v>1235.31417753338</v>
      </c>
    </row>
    <row r="413" spans="1:4" s="16" customFormat="1" ht="46.5" customHeight="1">
      <c r="A413" s="42">
        <v>371</v>
      </c>
      <c r="B413" s="8" t="s">
        <v>259</v>
      </c>
      <c r="C413" s="19" t="s">
        <v>20</v>
      </c>
      <c r="D413" s="41">
        <v>844.8683352132937</v>
      </c>
    </row>
    <row r="414" spans="1:4" s="16" customFormat="1" ht="37.5">
      <c r="A414" s="42">
        <v>372</v>
      </c>
      <c r="B414" s="8" t="s">
        <v>260</v>
      </c>
      <c r="C414" s="19" t="s">
        <v>20</v>
      </c>
      <c r="D414" s="41">
        <v>3054.515326597222</v>
      </c>
    </row>
    <row r="415" spans="1:4" s="16" customFormat="1" ht="21" customHeight="1">
      <c r="A415" s="42">
        <v>373</v>
      </c>
      <c r="B415" s="8" t="s">
        <v>261</v>
      </c>
      <c r="C415" s="19" t="s">
        <v>20</v>
      </c>
      <c r="D415" s="41">
        <v>1690.0340499529937</v>
      </c>
    </row>
    <row r="416" spans="1:4" s="16" customFormat="1" ht="25.5" customHeight="1">
      <c r="A416" s="42">
        <v>374</v>
      </c>
      <c r="B416" s="8" t="s">
        <v>262</v>
      </c>
      <c r="C416" s="19" t="s">
        <v>20</v>
      </c>
      <c r="D416" s="41">
        <v>910.2654866949114</v>
      </c>
    </row>
    <row r="417" spans="1:4" s="16" customFormat="1" ht="46.5" customHeight="1">
      <c r="A417" s="42">
        <v>375</v>
      </c>
      <c r="B417" s="8" t="s">
        <v>263</v>
      </c>
      <c r="C417" s="19" t="s">
        <v>20</v>
      </c>
      <c r="D417" s="41">
        <v>1300.3394376100375</v>
      </c>
    </row>
    <row r="418" spans="1:4" s="16" customFormat="1" ht="24" customHeight="1">
      <c r="A418" s="42">
        <v>376</v>
      </c>
      <c r="B418" s="8" t="s">
        <v>264</v>
      </c>
      <c r="C418" s="19" t="s">
        <v>20</v>
      </c>
      <c r="D418" s="41">
        <v>1559.656347867647</v>
      </c>
    </row>
    <row r="419" spans="1:4" s="16" customFormat="1" ht="24" customHeight="1">
      <c r="A419" s="42">
        <v>377</v>
      </c>
      <c r="B419" s="8" t="s">
        <v>265</v>
      </c>
      <c r="C419" s="19" t="s">
        <v>20</v>
      </c>
      <c r="D419" s="41">
        <v>1755.0805738844974</v>
      </c>
    </row>
    <row r="420" spans="1:4" s="16" customFormat="1" ht="35.25" customHeight="1">
      <c r="A420" s="42">
        <v>378</v>
      </c>
      <c r="B420" s="8" t="s">
        <v>266</v>
      </c>
      <c r="C420" s="19" t="s">
        <v>20</v>
      </c>
      <c r="D420" s="41">
        <v>910</v>
      </c>
    </row>
    <row r="421" spans="1:4" s="16" customFormat="1" ht="25.5" customHeight="1">
      <c r="A421" s="42">
        <v>379</v>
      </c>
      <c r="B421" s="8" t="s">
        <v>267</v>
      </c>
      <c r="C421" s="19" t="s">
        <v>20</v>
      </c>
      <c r="D421" s="41">
        <v>1039.8889961718605</v>
      </c>
    </row>
    <row r="422" spans="1:4" s="7" customFormat="1" ht="39" customHeight="1">
      <c r="A422" s="42">
        <v>380</v>
      </c>
      <c r="B422" s="8" t="s">
        <v>269</v>
      </c>
      <c r="C422" s="19" t="s">
        <v>20</v>
      </c>
      <c r="D422" s="41">
        <v>1430.1344007549021</v>
      </c>
    </row>
    <row r="423" spans="1:4" s="16" customFormat="1" ht="39" customHeight="1">
      <c r="A423" s="42">
        <v>381</v>
      </c>
      <c r="B423" s="8" t="s">
        <v>270</v>
      </c>
      <c r="C423" s="19" t="s">
        <v>20</v>
      </c>
      <c r="D423" s="41">
        <v>1819.4227252537935</v>
      </c>
    </row>
    <row r="424" spans="1:4" s="16" customFormat="1" ht="35.25" customHeight="1">
      <c r="A424" s="42">
        <v>382</v>
      </c>
      <c r="B424" s="8" t="s">
        <v>268</v>
      </c>
      <c r="C424" s="19" t="s">
        <v>20</v>
      </c>
      <c r="D424" s="41">
        <v>1559.8171997168595</v>
      </c>
    </row>
    <row r="425" spans="1:4" s="16" customFormat="1" ht="31.5" customHeight="1">
      <c r="A425" s="259" t="s">
        <v>901</v>
      </c>
      <c r="B425" s="260"/>
      <c r="C425" s="260"/>
      <c r="D425" s="261"/>
    </row>
    <row r="426" spans="1:4" s="16" customFormat="1" ht="38.25" customHeight="1">
      <c r="A426" s="42">
        <v>383</v>
      </c>
      <c r="B426" s="8" t="s">
        <v>528</v>
      </c>
      <c r="C426" s="19" t="s">
        <v>20</v>
      </c>
      <c r="D426" s="41">
        <v>53950.221361567696</v>
      </c>
    </row>
    <row r="427" spans="1:4" s="16" customFormat="1" ht="26.25" customHeight="1">
      <c r="A427" s="42">
        <v>384</v>
      </c>
      <c r="B427" s="8" t="s">
        <v>529</v>
      </c>
      <c r="C427" s="19" t="s">
        <v>20</v>
      </c>
      <c r="D427" s="41">
        <v>90999.6477798729</v>
      </c>
    </row>
    <row r="428" spans="1:4" s="7" customFormat="1" ht="27.75" customHeight="1">
      <c r="A428" s="42">
        <v>385</v>
      </c>
      <c r="B428" s="8" t="s">
        <v>530</v>
      </c>
      <c r="C428" s="19" t="s">
        <v>20</v>
      </c>
      <c r="D428" s="41">
        <v>115699.78807084564</v>
      </c>
    </row>
    <row r="429" spans="1:4" s="16" customFormat="1" ht="25.5" customHeight="1">
      <c r="A429" s="42">
        <v>386</v>
      </c>
      <c r="B429" s="8" t="s">
        <v>531</v>
      </c>
      <c r="C429" s="19" t="s">
        <v>20</v>
      </c>
      <c r="D429" s="41">
        <v>220999.61281805928</v>
      </c>
    </row>
    <row r="430" spans="1:4" s="16" customFormat="1" ht="40.5" customHeight="1">
      <c r="A430" s="42">
        <v>387</v>
      </c>
      <c r="B430" s="8" t="s">
        <v>271</v>
      </c>
      <c r="C430" s="19" t="s">
        <v>20</v>
      </c>
      <c r="D430" s="41">
        <v>37050.2838372937</v>
      </c>
    </row>
    <row r="431" spans="1:4" s="16" customFormat="1" ht="56.25">
      <c r="A431" s="42">
        <v>388</v>
      </c>
      <c r="B431" s="8" t="s">
        <v>1017</v>
      </c>
      <c r="C431" s="9" t="s">
        <v>20</v>
      </c>
      <c r="D431" s="41">
        <v>576940</v>
      </c>
    </row>
    <row r="432" spans="1:4" s="16" customFormat="1" ht="56.25">
      <c r="A432" s="42">
        <v>389</v>
      </c>
      <c r="B432" s="8" t="s">
        <v>1018</v>
      </c>
      <c r="C432" s="9" t="s">
        <v>20</v>
      </c>
      <c r="D432" s="41">
        <v>753610</v>
      </c>
    </row>
    <row r="433" spans="1:4" s="16" customFormat="1" ht="38.25" customHeight="1">
      <c r="A433" s="259" t="s">
        <v>894</v>
      </c>
      <c r="B433" s="260"/>
      <c r="C433" s="260"/>
      <c r="D433" s="261"/>
    </row>
    <row r="434" spans="1:4" s="16" customFormat="1" ht="33" customHeight="1">
      <c r="A434" s="40">
        <v>390</v>
      </c>
      <c r="B434" s="76" t="s">
        <v>647</v>
      </c>
      <c r="C434" s="19" t="s">
        <v>146</v>
      </c>
      <c r="D434" s="41">
        <v>1299.5120883554002</v>
      </c>
    </row>
    <row r="435" spans="1:4" s="16" customFormat="1" ht="36" customHeight="1">
      <c r="A435" s="40">
        <v>391</v>
      </c>
      <c r="B435" s="76" t="s">
        <v>648</v>
      </c>
      <c r="C435" s="19" t="s">
        <v>146</v>
      </c>
      <c r="D435" s="41">
        <v>1299.9455519353335</v>
      </c>
    </row>
    <row r="436" spans="1:4" s="16" customFormat="1" ht="39.75" customHeight="1">
      <c r="A436" s="40">
        <v>392</v>
      </c>
      <c r="B436" s="76" t="s">
        <v>689</v>
      </c>
      <c r="C436" s="19" t="s">
        <v>146</v>
      </c>
      <c r="D436" s="41">
        <v>5460</v>
      </c>
    </row>
    <row r="437" spans="1:4" s="16" customFormat="1" ht="24" customHeight="1">
      <c r="A437" s="40">
        <v>393</v>
      </c>
      <c r="B437" s="76" t="s">
        <v>690</v>
      </c>
      <c r="C437" s="19" t="s">
        <v>146</v>
      </c>
      <c r="D437" s="41">
        <v>2860.235515640804</v>
      </c>
    </row>
    <row r="438" spans="1:4" s="16" customFormat="1" ht="37.5" customHeight="1">
      <c r="A438" s="40">
        <v>394</v>
      </c>
      <c r="B438" s="76" t="s">
        <v>691</v>
      </c>
      <c r="C438" s="19" t="s">
        <v>146</v>
      </c>
      <c r="D438" s="41">
        <v>4160.395414645621</v>
      </c>
    </row>
    <row r="439" spans="1:4" s="16" customFormat="1" ht="36" customHeight="1">
      <c r="A439" s="40">
        <v>395</v>
      </c>
      <c r="B439" s="76" t="s">
        <v>278</v>
      </c>
      <c r="C439" s="19" t="s">
        <v>146</v>
      </c>
      <c r="D439" s="41">
        <v>3769.5268327412095</v>
      </c>
    </row>
    <row r="440" spans="1:4" s="16" customFormat="1" ht="39" customHeight="1">
      <c r="A440" s="40">
        <v>396</v>
      </c>
      <c r="B440" s="76" t="s">
        <v>692</v>
      </c>
      <c r="C440" s="19" t="s">
        <v>146</v>
      </c>
      <c r="D440" s="41">
        <v>3769.5268327412095</v>
      </c>
    </row>
    <row r="441" spans="1:4" s="16" customFormat="1" ht="30" customHeight="1">
      <c r="A441" s="40">
        <v>397</v>
      </c>
      <c r="B441" s="76" t="s">
        <v>279</v>
      </c>
      <c r="C441" s="19" t="s">
        <v>146</v>
      </c>
      <c r="D441" s="41">
        <v>5460.254723261602</v>
      </c>
    </row>
    <row r="442" spans="1:4" s="16" customFormat="1" ht="36.75" customHeight="1">
      <c r="A442" s="40">
        <v>398</v>
      </c>
      <c r="B442" s="76" t="s">
        <v>693</v>
      </c>
      <c r="C442" s="19" t="s">
        <v>146</v>
      </c>
      <c r="D442" s="41">
        <v>5849.693778926704</v>
      </c>
    </row>
    <row r="443" spans="1:4" s="16" customFormat="1" ht="42" customHeight="1">
      <c r="A443" s="40">
        <v>399</v>
      </c>
      <c r="B443" s="76" t="s">
        <v>274</v>
      </c>
      <c r="C443" s="19" t="s">
        <v>146</v>
      </c>
      <c r="D443" s="41">
        <v>5980.169931198862</v>
      </c>
    </row>
    <row r="444" spans="1:4" s="16" customFormat="1" ht="35.25" customHeight="1">
      <c r="A444" s="40">
        <v>400</v>
      </c>
      <c r="B444" s="76" t="s">
        <v>277</v>
      </c>
      <c r="C444" s="19" t="s">
        <v>146</v>
      </c>
      <c r="D444" s="41">
        <v>5459.563861299934</v>
      </c>
    </row>
    <row r="445" spans="1:4" s="16" customFormat="1" ht="55.5" customHeight="1">
      <c r="A445" s="40">
        <v>401</v>
      </c>
      <c r="B445" s="76" t="s">
        <v>694</v>
      </c>
      <c r="C445" s="19" t="s">
        <v>146</v>
      </c>
      <c r="D445" s="41">
        <v>5850.067573628371</v>
      </c>
    </row>
    <row r="446" spans="1:4" s="16" customFormat="1" ht="42" customHeight="1">
      <c r="A446" s="40">
        <v>402</v>
      </c>
      <c r="B446" s="76" t="s">
        <v>276</v>
      </c>
      <c r="C446" s="19" t="s">
        <v>146</v>
      </c>
      <c r="D446" s="41">
        <v>2859.5958749843335</v>
      </c>
    </row>
    <row r="447" spans="1:4" s="16" customFormat="1" ht="40.5" customHeight="1">
      <c r="A447" s="40">
        <v>403</v>
      </c>
      <c r="B447" s="76" t="s">
        <v>275</v>
      </c>
      <c r="C447" s="19" t="s">
        <v>146</v>
      </c>
      <c r="D447" s="41">
        <v>3120</v>
      </c>
    </row>
    <row r="448" spans="1:4" s="16" customFormat="1" ht="24" customHeight="1">
      <c r="A448" s="40">
        <v>404</v>
      </c>
      <c r="B448" s="76" t="s">
        <v>695</v>
      </c>
      <c r="C448" s="19" t="s">
        <v>146</v>
      </c>
      <c r="D448" s="41">
        <v>3510.472370470818</v>
      </c>
    </row>
    <row r="449" spans="1:4" s="16" customFormat="1" ht="27" customHeight="1">
      <c r="A449" s="40">
        <v>405</v>
      </c>
      <c r="B449" s="76" t="s">
        <v>696</v>
      </c>
      <c r="C449" s="19" t="s">
        <v>146</v>
      </c>
      <c r="D449" s="41">
        <v>29900.4165798429</v>
      </c>
    </row>
    <row r="450" spans="1:4" s="16" customFormat="1" ht="21" customHeight="1">
      <c r="A450" s="40">
        <v>406</v>
      </c>
      <c r="B450" s="76" t="s">
        <v>73</v>
      </c>
      <c r="C450" s="19" t="s">
        <v>146</v>
      </c>
      <c r="D450" s="41">
        <v>15599.460474615942</v>
      </c>
    </row>
    <row r="451" spans="1:4" s="16" customFormat="1" ht="39" customHeight="1">
      <c r="A451" s="40">
        <v>407</v>
      </c>
      <c r="B451" s="76" t="s">
        <v>649</v>
      </c>
      <c r="C451" s="19" t="s">
        <v>146</v>
      </c>
      <c r="D451" s="41">
        <v>30550.23811660989</v>
      </c>
    </row>
    <row r="452" spans="1:4" s="16" customFormat="1" ht="48.75" customHeight="1">
      <c r="A452" s="40">
        <v>408</v>
      </c>
      <c r="B452" s="76" t="s">
        <v>702</v>
      </c>
      <c r="C452" s="19" t="s">
        <v>146</v>
      </c>
      <c r="D452" s="41">
        <v>19500</v>
      </c>
    </row>
    <row r="453" spans="1:4" s="16" customFormat="1" ht="28.5" customHeight="1">
      <c r="A453" s="40">
        <v>409</v>
      </c>
      <c r="B453" s="76" t="s">
        <v>703</v>
      </c>
      <c r="C453" s="19" t="s">
        <v>146</v>
      </c>
      <c r="D453" s="41">
        <v>22750.483512626106</v>
      </c>
    </row>
    <row r="454" spans="1:4" s="16" customFormat="1" ht="33.75" customHeight="1">
      <c r="A454" s="40">
        <v>410</v>
      </c>
      <c r="B454" s="76" t="s">
        <v>704</v>
      </c>
      <c r="C454" s="19" t="s">
        <v>146</v>
      </c>
      <c r="D454" s="41">
        <v>35099.4609993973</v>
      </c>
    </row>
    <row r="455" spans="1:4" s="16" customFormat="1" ht="49.5" customHeight="1">
      <c r="A455" s="40">
        <v>411</v>
      </c>
      <c r="B455" s="76" t="s">
        <v>697</v>
      </c>
      <c r="C455" s="19" t="s">
        <v>146</v>
      </c>
      <c r="D455" s="41">
        <v>4810</v>
      </c>
    </row>
    <row r="456" spans="1:4" s="16" customFormat="1" ht="58.5" customHeight="1">
      <c r="A456" s="40">
        <v>412</v>
      </c>
      <c r="B456" s="76" t="s">
        <v>979</v>
      </c>
      <c r="C456" s="19" t="s">
        <v>146</v>
      </c>
      <c r="D456" s="41">
        <v>5459.968994891996</v>
      </c>
    </row>
    <row r="457" spans="1:4" s="16" customFormat="1" ht="69.75" customHeight="1">
      <c r="A457" s="40">
        <v>413</v>
      </c>
      <c r="B457" s="76" t="s">
        <v>698</v>
      </c>
      <c r="C457" s="19" t="s">
        <v>146</v>
      </c>
      <c r="D457" s="41">
        <v>6759.766926535215</v>
      </c>
    </row>
    <row r="458" spans="1:4" s="16" customFormat="1" ht="40.5" customHeight="1">
      <c r="A458" s="40">
        <v>414</v>
      </c>
      <c r="B458" s="76" t="s">
        <v>980</v>
      </c>
      <c r="C458" s="19" t="s">
        <v>146</v>
      </c>
      <c r="D458" s="41">
        <v>10399.790376498591</v>
      </c>
    </row>
    <row r="459" spans="1:4" s="16" customFormat="1" ht="39" customHeight="1">
      <c r="A459" s="40">
        <v>415</v>
      </c>
      <c r="B459" s="76" t="s">
        <v>699</v>
      </c>
      <c r="C459" s="19" t="s">
        <v>146</v>
      </c>
      <c r="D459" s="41">
        <v>10399.84664403879</v>
      </c>
    </row>
    <row r="460" spans="1:4" s="16" customFormat="1" ht="36" customHeight="1">
      <c r="A460" s="40">
        <v>416</v>
      </c>
      <c r="B460" s="76" t="s">
        <v>272</v>
      </c>
      <c r="C460" s="19" t="s">
        <v>146</v>
      </c>
      <c r="D460" s="41">
        <v>13000</v>
      </c>
    </row>
    <row r="461" spans="1:4" s="16" customFormat="1" ht="36" customHeight="1">
      <c r="A461" s="40">
        <v>417</v>
      </c>
      <c r="B461" s="76" t="s">
        <v>701</v>
      </c>
      <c r="C461" s="19" t="s">
        <v>146</v>
      </c>
      <c r="D461" s="41">
        <v>11700.216836184853</v>
      </c>
    </row>
    <row r="462" spans="1:4" s="16" customFormat="1" ht="37.5" customHeight="1">
      <c r="A462" s="40">
        <v>418</v>
      </c>
      <c r="B462" s="76" t="s">
        <v>650</v>
      </c>
      <c r="C462" s="19" t="s">
        <v>146</v>
      </c>
      <c r="D462" s="41">
        <v>8059.583127970646</v>
      </c>
    </row>
    <row r="463" spans="1:4" s="16" customFormat="1" ht="36" customHeight="1">
      <c r="A463" s="40">
        <v>419</v>
      </c>
      <c r="B463" s="76" t="s">
        <v>700</v>
      </c>
      <c r="C463" s="19" t="s">
        <v>146</v>
      </c>
      <c r="D463" s="41">
        <v>19499.770499747632</v>
      </c>
    </row>
    <row r="464" spans="1:4" s="16" customFormat="1" ht="48" customHeight="1">
      <c r="A464" s="40">
        <v>420</v>
      </c>
      <c r="B464" s="76" t="s">
        <v>651</v>
      </c>
      <c r="C464" s="19" t="s">
        <v>146</v>
      </c>
      <c r="D464" s="41">
        <v>15600.272308203557</v>
      </c>
    </row>
    <row r="465" spans="1:4" s="16" customFormat="1" ht="36.75" customHeight="1">
      <c r="A465" s="40">
        <v>421</v>
      </c>
      <c r="B465" s="76" t="s">
        <v>652</v>
      </c>
      <c r="C465" s="19" t="s">
        <v>146</v>
      </c>
      <c r="D465" s="41">
        <v>15599.358737536892</v>
      </c>
    </row>
    <row r="466" spans="1:4" s="16" customFormat="1" ht="35.25" customHeight="1">
      <c r="A466" s="40">
        <v>422</v>
      </c>
      <c r="B466" s="76" t="s">
        <v>653</v>
      </c>
      <c r="C466" s="19" t="s">
        <v>146</v>
      </c>
      <c r="D466" s="41">
        <v>19499.4683892498</v>
      </c>
    </row>
    <row r="467" spans="1:4" s="16" customFormat="1" ht="32.25" customHeight="1">
      <c r="A467" s="40">
        <v>423</v>
      </c>
      <c r="B467" s="76" t="s">
        <v>654</v>
      </c>
      <c r="C467" s="19" t="s">
        <v>146</v>
      </c>
      <c r="D467" s="41">
        <v>15599.930880134443</v>
      </c>
    </row>
    <row r="468" spans="1:4" s="16" customFormat="1" ht="45.75" customHeight="1">
      <c r="A468" s="40">
        <v>424</v>
      </c>
      <c r="B468" s="76" t="s">
        <v>655</v>
      </c>
      <c r="C468" s="19" t="s">
        <v>146</v>
      </c>
      <c r="D468" s="41">
        <v>15600</v>
      </c>
    </row>
    <row r="469" spans="1:4" s="16" customFormat="1" ht="45" customHeight="1">
      <c r="A469" s="40">
        <v>425</v>
      </c>
      <c r="B469" s="76" t="s">
        <v>656</v>
      </c>
      <c r="C469" s="19" t="s">
        <v>146</v>
      </c>
      <c r="D469" s="41">
        <v>15600</v>
      </c>
    </row>
    <row r="470" spans="1:4" s="16" customFormat="1" ht="39.75" customHeight="1">
      <c r="A470" s="40">
        <v>426</v>
      </c>
      <c r="B470" s="76" t="s">
        <v>657</v>
      </c>
      <c r="C470" s="19" t="s">
        <v>146</v>
      </c>
      <c r="D470" s="41">
        <v>15599.581076539847</v>
      </c>
    </row>
    <row r="471" spans="1:4" s="16" customFormat="1" ht="36.75" customHeight="1">
      <c r="A471" s="40">
        <v>427</v>
      </c>
      <c r="B471" s="76" t="s">
        <v>658</v>
      </c>
      <c r="C471" s="19" t="s">
        <v>146</v>
      </c>
      <c r="D471" s="41">
        <v>15599.581076539847</v>
      </c>
    </row>
    <row r="472" spans="1:4" s="16" customFormat="1" ht="27" customHeight="1">
      <c r="A472" s="40">
        <v>428</v>
      </c>
      <c r="B472" s="76" t="s">
        <v>659</v>
      </c>
      <c r="C472" s="19" t="s">
        <v>146</v>
      </c>
      <c r="D472" s="41">
        <v>15599.96802933985</v>
      </c>
    </row>
    <row r="473" spans="1:4" s="16" customFormat="1" ht="32.25" customHeight="1">
      <c r="A473" s="40">
        <v>429</v>
      </c>
      <c r="B473" s="76" t="s">
        <v>660</v>
      </c>
      <c r="C473" s="19" t="s">
        <v>146</v>
      </c>
      <c r="D473" s="41">
        <v>15599.581076539847</v>
      </c>
    </row>
    <row r="474" spans="1:4" s="16" customFormat="1" ht="36.75" customHeight="1">
      <c r="A474" s="40">
        <v>430</v>
      </c>
      <c r="B474" s="76" t="s">
        <v>661</v>
      </c>
      <c r="C474" s="19" t="s">
        <v>146</v>
      </c>
      <c r="D474" s="41">
        <v>35100.357941118236</v>
      </c>
    </row>
    <row r="475" spans="1:4" s="16" customFormat="1" ht="47.25" customHeight="1">
      <c r="A475" s="40">
        <v>431</v>
      </c>
      <c r="B475" s="76" t="s">
        <v>662</v>
      </c>
      <c r="C475" s="19" t="s">
        <v>146</v>
      </c>
      <c r="D475" s="41">
        <v>41600.24092139371</v>
      </c>
    </row>
    <row r="476" spans="1:4" s="16" customFormat="1" ht="38.25" customHeight="1">
      <c r="A476" s="40">
        <v>432</v>
      </c>
      <c r="B476" s="76" t="s">
        <v>663</v>
      </c>
      <c r="C476" s="19" t="s">
        <v>146</v>
      </c>
      <c r="D476" s="41">
        <v>41600.24092139371</v>
      </c>
    </row>
    <row r="477" spans="1:4" s="16" customFormat="1" ht="34.5" customHeight="1">
      <c r="A477" s="40">
        <v>433</v>
      </c>
      <c r="B477" s="76" t="s">
        <v>664</v>
      </c>
      <c r="C477" s="19" t="s">
        <v>146</v>
      </c>
      <c r="D477" s="41">
        <v>41600.24092139371</v>
      </c>
    </row>
    <row r="478" spans="1:4" s="16" customFormat="1" ht="45.75" customHeight="1">
      <c r="A478" s="40">
        <v>434</v>
      </c>
      <c r="B478" s="76" t="s">
        <v>665</v>
      </c>
      <c r="C478" s="19" t="s">
        <v>146</v>
      </c>
      <c r="D478" s="41">
        <v>41600.24092139371</v>
      </c>
    </row>
    <row r="479" spans="1:4" s="16" customFormat="1" ht="52.5" customHeight="1">
      <c r="A479" s="40">
        <v>435</v>
      </c>
      <c r="B479" s="76" t="s">
        <v>666</v>
      </c>
      <c r="C479" s="19" t="s">
        <v>146</v>
      </c>
      <c r="D479" s="41">
        <v>41600.24092139371</v>
      </c>
    </row>
    <row r="480" spans="1:4" s="16" customFormat="1" ht="47.25" customHeight="1">
      <c r="A480" s="40">
        <v>436</v>
      </c>
      <c r="B480" s="8" t="s">
        <v>666</v>
      </c>
      <c r="C480" s="19" t="s">
        <v>146</v>
      </c>
      <c r="D480" s="41">
        <v>41600.24092139371</v>
      </c>
    </row>
    <row r="481" spans="1:4" s="16" customFormat="1" ht="45.75" customHeight="1">
      <c r="A481" s="40">
        <v>437</v>
      </c>
      <c r="B481" s="8" t="s">
        <v>667</v>
      </c>
      <c r="C481" s="9" t="s">
        <v>146</v>
      </c>
      <c r="D481" s="41">
        <v>22100.27616176402</v>
      </c>
    </row>
    <row r="482" spans="1:4" s="16" customFormat="1" ht="35.25" customHeight="1">
      <c r="A482" s="40">
        <v>438</v>
      </c>
      <c r="B482" s="8" t="s">
        <v>981</v>
      </c>
      <c r="C482" s="9" t="s">
        <v>146</v>
      </c>
      <c r="D482" s="41">
        <v>26000.25133982812</v>
      </c>
    </row>
    <row r="483" spans="1:4" s="16" customFormat="1" ht="38.25" customHeight="1">
      <c r="A483" s="40">
        <v>439</v>
      </c>
      <c r="B483" s="8" t="s">
        <v>982</v>
      </c>
      <c r="C483" s="9" t="s">
        <v>146</v>
      </c>
      <c r="D483" s="41">
        <v>45500</v>
      </c>
    </row>
    <row r="484" spans="1:4" s="16" customFormat="1" ht="54" customHeight="1">
      <c r="A484" s="40">
        <v>440</v>
      </c>
      <c r="B484" s="8" t="s">
        <v>668</v>
      </c>
      <c r="C484" s="9" t="s">
        <v>146</v>
      </c>
      <c r="D484" s="41">
        <v>45499.864561590395</v>
      </c>
    </row>
    <row r="485" spans="1:4" s="16" customFormat="1" ht="32.25" customHeight="1">
      <c r="A485" s="40">
        <v>441</v>
      </c>
      <c r="B485" s="8" t="s">
        <v>584</v>
      </c>
      <c r="C485" s="19" t="s">
        <v>146</v>
      </c>
      <c r="D485" s="41">
        <v>20800.461964544553</v>
      </c>
    </row>
    <row r="486" spans="1:4" s="16" customFormat="1" ht="25.5" customHeight="1">
      <c r="A486" s="40">
        <v>442</v>
      </c>
      <c r="B486" s="8" t="s">
        <v>669</v>
      </c>
      <c r="C486" s="19" t="s">
        <v>146</v>
      </c>
      <c r="D486" s="41">
        <v>27299.450895845755</v>
      </c>
    </row>
    <row r="487" spans="1:4" s="16" customFormat="1" ht="40.5" customHeight="1">
      <c r="A487" s="40">
        <v>443</v>
      </c>
      <c r="B487" s="8" t="s">
        <v>670</v>
      </c>
      <c r="C487" s="19" t="s">
        <v>146</v>
      </c>
      <c r="D487" s="41">
        <v>29900.116655685062</v>
      </c>
    </row>
    <row r="488" spans="1:4" s="16" customFormat="1" ht="46.5" customHeight="1">
      <c r="A488" s="40">
        <v>444</v>
      </c>
      <c r="B488" s="8" t="s">
        <v>671</v>
      </c>
      <c r="C488" s="9" t="s">
        <v>146</v>
      </c>
      <c r="D488" s="41">
        <v>45499.98564803972</v>
      </c>
    </row>
    <row r="489" spans="1:4" s="16" customFormat="1" ht="49.5" customHeight="1">
      <c r="A489" s="40">
        <v>445</v>
      </c>
      <c r="B489" s="8" t="s">
        <v>672</v>
      </c>
      <c r="C489" s="19" t="s">
        <v>146</v>
      </c>
      <c r="D489" s="41">
        <v>27300</v>
      </c>
    </row>
    <row r="490" spans="1:4" s="16" customFormat="1" ht="38.25" customHeight="1">
      <c r="A490" s="40">
        <v>446</v>
      </c>
      <c r="B490" s="8" t="s">
        <v>673</v>
      </c>
      <c r="C490" s="19" t="s">
        <v>146</v>
      </c>
      <c r="D490" s="41">
        <v>48100</v>
      </c>
    </row>
    <row r="491" spans="1:4" s="16" customFormat="1" ht="44.25" customHeight="1">
      <c r="A491" s="40">
        <v>447</v>
      </c>
      <c r="B491" s="8" t="s">
        <v>983</v>
      </c>
      <c r="C491" s="19" t="s">
        <v>146</v>
      </c>
      <c r="D491" s="41">
        <v>48099.97256006094</v>
      </c>
    </row>
    <row r="492" spans="1:4" s="16" customFormat="1" ht="45.75" customHeight="1">
      <c r="A492" s="40">
        <v>448</v>
      </c>
      <c r="B492" s="8" t="s">
        <v>674</v>
      </c>
      <c r="C492" s="19" t="s">
        <v>146</v>
      </c>
      <c r="D492" s="41">
        <v>27300.319436073703</v>
      </c>
    </row>
    <row r="493" spans="1:4" s="16" customFormat="1" ht="38.25" customHeight="1">
      <c r="A493" s="40">
        <v>449</v>
      </c>
      <c r="B493" s="8" t="s">
        <v>675</v>
      </c>
      <c r="C493" s="19" t="s">
        <v>146</v>
      </c>
      <c r="D493" s="41">
        <v>29900.290816200755</v>
      </c>
    </row>
    <row r="494" spans="1:4" s="16" customFormat="1" ht="54" customHeight="1">
      <c r="A494" s="40">
        <v>450</v>
      </c>
      <c r="B494" s="8" t="s">
        <v>676</v>
      </c>
      <c r="C494" s="19" t="s">
        <v>146</v>
      </c>
      <c r="D494" s="41">
        <v>45499.537677977525</v>
      </c>
    </row>
    <row r="495" spans="1:4" s="16" customFormat="1" ht="43.5" customHeight="1">
      <c r="A495" s="40">
        <v>451</v>
      </c>
      <c r="B495" s="8" t="s">
        <v>677</v>
      </c>
      <c r="C495" s="19" t="s">
        <v>146</v>
      </c>
      <c r="D495" s="41">
        <v>27300.174685325084</v>
      </c>
    </row>
    <row r="496" spans="1:4" s="16" customFormat="1" ht="36" customHeight="1">
      <c r="A496" s="40">
        <v>452</v>
      </c>
      <c r="B496" s="8" t="s">
        <v>678</v>
      </c>
      <c r="C496" s="19" t="s">
        <v>146</v>
      </c>
      <c r="D496" s="41">
        <v>45500</v>
      </c>
    </row>
    <row r="497" spans="1:4" s="16" customFormat="1" ht="36" customHeight="1">
      <c r="A497" s="40">
        <v>453</v>
      </c>
      <c r="B497" s="8" t="s">
        <v>679</v>
      </c>
      <c r="C497" s="19" t="s">
        <v>146</v>
      </c>
      <c r="D497" s="41">
        <v>27300.17338047801</v>
      </c>
    </row>
    <row r="498" spans="1:4" s="16" customFormat="1" ht="36" customHeight="1">
      <c r="A498" s="40">
        <v>454</v>
      </c>
      <c r="B498" s="8" t="s">
        <v>680</v>
      </c>
      <c r="C498" s="19" t="s">
        <v>146</v>
      </c>
      <c r="D498" s="41">
        <v>45499.91066762898</v>
      </c>
    </row>
    <row r="499" spans="1:4" s="16" customFormat="1" ht="36" customHeight="1">
      <c r="A499" s="40">
        <v>455</v>
      </c>
      <c r="B499" s="8" t="s">
        <v>681</v>
      </c>
      <c r="C499" s="19" t="s">
        <v>146</v>
      </c>
      <c r="D499" s="41">
        <v>27299.6234412589</v>
      </c>
    </row>
    <row r="500" spans="1:4" s="16" customFormat="1" ht="36" customHeight="1">
      <c r="A500" s="40">
        <v>456</v>
      </c>
      <c r="B500" s="8" t="s">
        <v>682</v>
      </c>
      <c r="C500" s="19" t="s">
        <v>146</v>
      </c>
      <c r="D500" s="41">
        <v>45499.53320347162</v>
      </c>
    </row>
    <row r="501" spans="1:4" s="16" customFormat="1" ht="48.75" customHeight="1">
      <c r="A501" s="40">
        <v>457</v>
      </c>
      <c r="B501" s="8" t="s">
        <v>683</v>
      </c>
      <c r="C501" s="19" t="s">
        <v>146</v>
      </c>
      <c r="D501" s="41">
        <v>27300.13265154567</v>
      </c>
    </row>
    <row r="502" spans="1:4" s="16" customFormat="1" ht="38.25" customHeight="1">
      <c r="A502" s="40">
        <v>458</v>
      </c>
      <c r="B502" s="8" t="s">
        <v>684</v>
      </c>
      <c r="C502" s="19" t="s">
        <v>146</v>
      </c>
      <c r="D502" s="41">
        <v>45500</v>
      </c>
    </row>
    <row r="503" spans="1:4" s="16" customFormat="1" ht="48" customHeight="1">
      <c r="A503" s="40">
        <v>459</v>
      </c>
      <c r="B503" s="8" t="s">
        <v>685</v>
      </c>
      <c r="C503" s="19" t="s">
        <v>146</v>
      </c>
      <c r="D503" s="41">
        <v>45500.04300828319</v>
      </c>
    </row>
    <row r="504" spans="1:4" s="16" customFormat="1" ht="36" customHeight="1">
      <c r="A504" s="40">
        <v>460</v>
      </c>
      <c r="B504" s="8" t="s">
        <v>686</v>
      </c>
      <c r="C504" s="19" t="s">
        <v>146</v>
      </c>
      <c r="D504" s="41">
        <v>61099.432836779124</v>
      </c>
    </row>
    <row r="505" spans="1:4" s="16" customFormat="1" ht="51" customHeight="1">
      <c r="A505" s="40">
        <v>461</v>
      </c>
      <c r="B505" s="8" t="s">
        <v>687</v>
      </c>
      <c r="C505" s="19" t="s">
        <v>146</v>
      </c>
      <c r="D505" s="41">
        <v>61100</v>
      </c>
    </row>
    <row r="506" spans="1:4" s="16" customFormat="1" ht="51.75" customHeight="1">
      <c r="A506" s="40">
        <v>462</v>
      </c>
      <c r="B506" s="8" t="s">
        <v>273</v>
      </c>
      <c r="C506" s="19" t="s">
        <v>146</v>
      </c>
      <c r="D506" s="41">
        <v>123500</v>
      </c>
    </row>
    <row r="507" spans="1:4" s="16" customFormat="1" ht="51" customHeight="1">
      <c r="A507" s="40">
        <v>463</v>
      </c>
      <c r="B507" s="8" t="s">
        <v>688</v>
      </c>
      <c r="C507" s="19" t="s">
        <v>146</v>
      </c>
      <c r="D507" s="41">
        <v>48100</v>
      </c>
    </row>
    <row r="508" spans="1:4" s="16" customFormat="1" ht="43.5" customHeight="1">
      <c r="A508" s="320" t="s">
        <v>280</v>
      </c>
      <c r="B508" s="321"/>
      <c r="C508" s="321"/>
      <c r="D508" s="322"/>
    </row>
    <row r="509" spans="1:4" s="16" customFormat="1" ht="21" customHeight="1">
      <c r="A509" s="313" t="s">
        <v>751</v>
      </c>
      <c r="B509" s="314"/>
      <c r="C509" s="314"/>
      <c r="D509" s="315"/>
    </row>
    <row r="510" spans="1:4" s="16" customFormat="1" ht="36" customHeight="1">
      <c r="A510" s="317" t="s">
        <v>1118</v>
      </c>
      <c r="B510" s="318"/>
      <c r="C510" s="318"/>
      <c r="D510" s="319"/>
    </row>
    <row r="511" spans="1:4" s="16" customFormat="1" ht="36.75" customHeight="1">
      <c r="A511" s="42">
        <v>464</v>
      </c>
      <c r="B511" s="27" t="s">
        <v>1119</v>
      </c>
      <c r="C511" s="19" t="s">
        <v>281</v>
      </c>
      <c r="D511" s="41">
        <v>5850</v>
      </c>
    </row>
    <row r="512" spans="1:4" s="16" customFormat="1" ht="34.5" customHeight="1">
      <c r="A512" s="42">
        <v>465</v>
      </c>
      <c r="B512" s="27" t="s">
        <v>1120</v>
      </c>
      <c r="C512" s="19" t="s">
        <v>281</v>
      </c>
      <c r="D512" s="41">
        <v>8060</v>
      </c>
    </row>
    <row r="513" spans="1:4" s="16" customFormat="1" ht="36.75" customHeight="1">
      <c r="A513" s="42">
        <v>466</v>
      </c>
      <c r="B513" s="27" t="s">
        <v>1121</v>
      </c>
      <c r="C513" s="19" t="s">
        <v>281</v>
      </c>
      <c r="D513" s="41">
        <v>5200</v>
      </c>
    </row>
    <row r="514" spans="1:4" s="16" customFormat="1" ht="37.5" customHeight="1">
      <c r="A514" s="42">
        <v>467</v>
      </c>
      <c r="B514" s="27" t="s">
        <v>1122</v>
      </c>
      <c r="C514" s="19" t="s">
        <v>281</v>
      </c>
      <c r="D514" s="41">
        <v>5200</v>
      </c>
    </row>
    <row r="515" spans="1:4" s="16" customFormat="1" ht="53.25" customHeight="1">
      <c r="A515" s="42">
        <v>468</v>
      </c>
      <c r="B515" s="27" t="s">
        <v>1123</v>
      </c>
      <c r="C515" s="19" t="s">
        <v>281</v>
      </c>
      <c r="D515" s="41">
        <v>5200</v>
      </c>
    </row>
    <row r="516" spans="1:4" s="16" customFormat="1" ht="57.75" customHeight="1">
      <c r="A516" s="42">
        <v>469</v>
      </c>
      <c r="B516" s="27" t="s">
        <v>1124</v>
      </c>
      <c r="C516" s="19" t="s">
        <v>281</v>
      </c>
      <c r="D516" s="41">
        <v>28600</v>
      </c>
    </row>
    <row r="517" spans="1:4" s="16" customFormat="1" ht="55.5" customHeight="1">
      <c r="A517" s="42">
        <v>470</v>
      </c>
      <c r="B517" s="27" t="s">
        <v>1125</v>
      </c>
      <c r="C517" s="19" t="s">
        <v>281</v>
      </c>
      <c r="D517" s="41">
        <v>6500</v>
      </c>
    </row>
    <row r="518" spans="1:4" s="16" customFormat="1" ht="42.75" customHeight="1">
      <c r="A518" s="42">
        <v>471</v>
      </c>
      <c r="B518" s="27" t="s">
        <v>1126</v>
      </c>
      <c r="C518" s="19" t="s">
        <v>281</v>
      </c>
      <c r="D518" s="41">
        <v>6240</v>
      </c>
    </row>
    <row r="519" spans="1:4" s="16" customFormat="1" ht="26.25" customHeight="1">
      <c r="A519" s="42">
        <v>472</v>
      </c>
      <c r="B519" s="27" t="s">
        <v>1127</v>
      </c>
      <c r="C519" s="19" t="s">
        <v>281</v>
      </c>
      <c r="D519" s="41">
        <v>4550</v>
      </c>
    </row>
    <row r="520" spans="1:4" s="16" customFormat="1" ht="42.75" customHeight="1">
      <c r="A520" s="42">
        <v>473</v>
      </c>
      <c r="B520" s="27" t="s">
        <v>1128</v>
      </c>
      <c r="C520" s="19" t="s">
        <v>281</v>
      </c>
      <c r="D520" s="41">
        <v>4550</v>
      </c>
    </row>
    <row r="521" spans="1:4" s="16" customFormat="1" ht="37.5" customHeight="1">
      <c r="A521" s="42">
        <v>474</v>
      </c>
      <c r="B521" s="27" t="s">
        <v>1129</v>
      </c>
      <c r="C521" s="19" t="s">
        <v>281</v>
      </c>
      <c r="D521" s="41">
        <v>3900</v>
      </c>
    </row>
    <row r="522" spans="1:4" s="16" customFormat="1" ht="66" customHeight="1">
      <c r="A522" s="42">
        <v>475</v>
      </c>
      <c r="B522" s="27" t="s">
        <v>1130</v>
      </c>
      <c r="C522" s="19" t="s">
        <v>281</v>
      </c>
      <c r="D522" s="41">
        <v>2600</v>
      </c>
    </row>
    <row r="523" spans="1:4" s="16" customFormat="1" ht="42.75" customHeight="1">
      <c r="A523" s="42">
        <v>476</v>
      </c>
      <c r="B523" s="27" t="s">
        <v>1131</v>
      </c>
      <c r="C523" s="19" t="s">
        <v>281</v>
      </c>
      <c r="D523" s="41">
        <v>2600</v>
      </c>
    </row>
    <row r="524" spans="1:4" s="16" customFormat="1" ht="43.5" customHeight="1">
      <c r="A524" s="42">
        <v>477</v>
      </c>
      <c r="B524" s="27" t="s">
        <v>1132</v>
      </c>
      <c r="C524" s="19" t="s">
        <v>281</v>
      </c>
      <c r="D524" s="41">
        <v>2730</v>
      </c>
    </row>
    <row r="525" spans="1:4" s="16" customFormat="1" ht="46.5" customHeight="1">
      <c r="A525" s="42">
        <v>478</v>
      </c>
      <c r="B525" s="27" t="s">
        <v>1133</v>
      </c>
      <c r="C525" s="19" t="s">
        <v>281</v>
      </c>
      <c r="D525" s="41">
        <v>11050</v>
      </c>
    </row>
    <row r="526" spans="1:4" s="16" customFormat="1" ht="31.5" customHeight="1">
      <c r="A526" s="317" t="s">
        <v>1134</v>
      </c>
      <c r="B526" s="318"/>
      <c r="C526" s="318"/>
      <c r="D526" s="319"/>
    </row>
    <row r="527" spans="1:4" s="16" customFormat="1" ht="81.75" customHeight="1">
      <c r="A527" s="42">
        <v>479</v>
      </c>
      <c r="B527" s="27" t="s">
        <v>1135</v>
      </c>
      <c r="C527" s="19" t="s">
        <v>281</v>
      </c>
      <c r="D527" s="41">
        <v>40950</v>
      </c>
    </row>
    <row r="528" spans="1:4" s="16" customFormat="1" ht="51" customHeight="1">
      <c r="A528" s="42">
        <v>480</v>
      </c>
      <c r="B528" s="27" t="s">
        <v>1136</v>
      </c>
      <c r="C528" s="19" t="s">
        <v>281</v>
      </c>
      <c r="D528" s="41">
        <v>32370</v>
      </c>
    </row>
    <row r="529" spans="1:4" s="16" customFormat="1" ht="60" customHeight="1">
      <c r="A529" s="42">
        <v>481</v>
      </c>
      <c r="B529" s="27" t="s">
        <v>1137</v>
      </c>
      <c r="C529" s="19" t="s">
        <v>281</v>
      </c>
      <c r="D529" s="41">
        <v>28730</v>
      </c>
    </row>
    <row r="530" spans="1:4" s="16" customFormat="1" ht="53.25" customHeight="1">
      <c r="A530" s="42">
        <v>482</v>
      </c>
      <c r="B530" s="27" t="s">
        <v>1138</v>
      </c>
      <c r="C530" s="19" t="s">
        <v>281</v>
      </c>
      <c r="D530" s="41">
        <v>13390</v>
      </c>
    </row>
    <row r="531" spans="1:4" s="16" customFormat="1" ht="21.75" customHeight="1">
      <c r="A531" s="317" t="s">
        <v>1139</v>
      </c>
      <c r="B531" s="318"/>
      <c r="C531" s="318"/>
      <c r="D531" s="319"/>
    </row>
    <row r="532" spans="1:4" s="16" customFormat="1" ht="40.5" customHeight="1">
      <c r="A532" s="42">
        <v>483</v>
      </c>
      <c r="B532" s="27" t="s">
        <v>1140</v>
      </c>
      <c r="C532" s="19" t="s">
        <v>281</v>
      </c>
      <c r="D532" s="41">
        <v>2599.873636397833</v>
      </c>
    </row>
    <row r="533" spans="1:4" s="16" customFormat="1" ht="37.5" customHeight="1">
      <c r="A533" s="42">
        <v>484</v>
      </c>
      <c r="B533" s="27" t="s">
        <v>1141</v>
      </c>
      <c r="C533" s="19" t="s">
        <v>281</v>
      </c>
      <c r="D533" s="41">
        <v>2600.2988909710034</v>
      </c>
    </row>
    <row r="534" spans="1:4" s="16" customFormat="1" ht="42" customHeight="1">
      <c r="A534" s="42">
        <v>485</v>
      </c>
      <c r="B534" s="27" t="s">
        <v>1142</v>
      </c>
      <c r="C534" s="19" t="s">
        <v>281</v>
      </c>
      <c r="D534" s="41">
        <v>2599.7717409710035</v>
      </c>
    </row>
    <row r="535" spans="1:4" s="16" customFormat="1" ht="44.25" customHeight="1">
      <c r="A535" s="42">
        <v>486</v>
      </c>
      <c r="B535" s="27" t="s">
        <v>1143</v>
      </c>
      <c r="C535" s="19" t="s">
        <v>281</v>
      </c>
      <c r="D535" s="41">
        <v>2859.5942259710037</v>
      </c>
    </row>
    <row r="536" spans="1:4" s="16" customFormat="1" ht="44.25" customHeight="1">
      <c r="A536" s="42">
        <v>487</v>
      </c>
      <c r="B536" s="27" t="s">
        <v>1144</v>
      </c>
      <c r="C536" s="19" t="s">
        <v>281</v>
      </c>
      <c r="D536" s="41">
        <v>2859.9208119710033</v>
      </c>
    </row>
    <row r="537" spans="1:4" s="16" customFormat="1" ht="39" customHeight="1">
      <c r="A537" s="42">
        <v>488</v>
      </c>
      <c r="B537" s="27" t="s">
        <v>1145</v>
      </c>
      <c r="C537" s="19" t="s">
        <v>281</v>
      </c>
      <c r="D537" s="41">
        <v>2340.004640461571</v>
      </c>
    </row>
    <row r="538" spans="1:4" s="16" customFormat="1" ht="47.25" customHeight="1">
      <c r="A538" s="42">
        <v>489</v>
      </c>
      <c r="B538" s="27" t="s">
        <v>1146</v>
      </c>
      <c r="C538" s="19" t="s">
        <v>281</v>
      </c>
      <c r="D538" s="41">
        <v>2600</v>
      </c>
    </row>
    <row r="539" spans="1:4" s="16" customFormat="1" ht="35.25" customHeight="1">
      <c r="A539" s="42">
        <v>490</v>
      </c>
      <c r="B539" s="27" t="s">
        <v>1147</v>
      </c>
      <c r="C539" s="19" t="s">
        <v>281</v>
      </c>
      <c r="D539" s="41">
        <v>2600.4260623216774</v>
      </c>
    </row>
    <row r="540" spans="1:4" s="16" customFormat="1" ht="41.25" customHeight="1">
      <c r="A540" s="42">
        <v>491</v>
      </c>
      <c r="B540" s="27" t="s">
        <v>1148</v>
      </c>
      <c r="C540" s="19" t="s">
        <v>281</v>
      </c>
      <c r="D540" s="41">
        <v>2599.7121886844175</v>
      </c>
    </row>
    <row r="541" spans="1:4" s="16" customFormat="1" ht="34.5" customHeight="1">
      <c r="A541" s="42">
        <v>492</v>
      </c>
      <c r="B541" s="27" t="s">
        <v>1149</v>
      </c>
      <c r="C541" s="19" t="s">
        <v>281</v>
      </c>
      <c r="D541" s="41">
        <v>2729.833611359755</v>
      </c>
    </row>
    <row r="542" spans="1:4" s="16" customFormat="1" ht="37.5">
      <c r="A542" s="42">
        <v>493</v>
      </c>
      <c r="B542" s="27" t="s">
        <v>1150</v>
      </c>
      <c r="C542" s="19" t="s">
        <v>281</v>
      </c>
      <c r="D542" s="41">
        <v>2730.426023663109</v>
      </c>
    </row>
    <row r="543" spans="1:4" s="16" customFormat="1" ht="39.75" customHeight="1">
      <c r="A543" s="42">
        <v>494</v>
      </c>
      <c r="B543" s="27" t="s">
        <v>1151</v>
      </c>
      <c r="C543" s="19" t="s">
        <v>281</v>
      </c>
      <c r="D543" s="41">
        <v>5460.327509352271</v>
      </c>
    </row>
    <row r="544" spans="1:4" s="16" customFormat="1" ht="36.75" customHeight="1">
      <c r="A544" s="42">
        <v>495</v>
      </c>
      <c r="B544" s="27" t="s">
        <v>1152</v>
      </c>
      <c r="C544" s="19" t="s">
        <v>281</v>
      </c>
      <c r="D544" s="41">
        <v>2730</v>
      </c>
    </row>
    <row r="545" spans="1:4" s="16" customFormat="1" ht="37.5">
      <c r="A545" s="42">
        <v>496</v>
      </c>
      <c r="B545" s="27" t="s">
        <v>1153</v>
      </c>
      <c r="C545" s="19" t="s">
        <v>281</v>
      </c>
      <c r="D545" s="41">
        <v>2730</v>
      </c>
    </row>
    <row r="546" spans="1:4" s="16" customFormat="1" ht="42.75" customHeight="1">
      <c r="A546" s="42">
        <v>497</v>
      </c>
      <c r="B546" s="27" t="s">
        <v>1154</v>
      </c>
      <c r="C546" s="19" t="s">
        <v>281</v>
      </c>
      <c r="D546" s="41">
        <v>2859.509065864361</v>
      </c>
    </row>
    <row r="547" spans="1:4" s="16" customFormat="1" ht="45.75" customHeight="1">
      <c r="A547" s="42">
        <v>498</v>
      </c>
      <c r="B547" s="27" t="s">
        <v>1155</v>
      </c>
      <c r="C547" s="19" t="s">
        <v>281</v>
      </c>
      <c r="D547" s="41">
        <v>4289.568577407045</v>
      </c>
    </row>
    <row r="548" spans="1:4" s="16" customFormat="1" ht="39.75" customHeight="1">
      <c r="A548" s="42">
        <v>499</v>
      </c>
      <c r="B548" s="27" t="s">
        <v>1156</v>
      </c>
      <c r="C548" s="19" t="s">
        <v>281</v>
      </c>
      <c r="D548" s="41">
        <v>3509.9056593216783</v>
      </c>
    </row>
    <row r="549" spans="1:4" s="16" customFormat="1" ht="47.25" customHeight="1">
      <c r="A549" s="42">
        <v>500</v>
      </c>
      <c r="B549" s="27" t="s">
        <v>1157</v>
      </c>
      <c r="C549" s="19" t="s">
        <v>281</v>
      </c>
      <c r="D549" s="41">
        <v>4159.584341456744</v>
      </c>
    </row>
    <row r="550" spans="1:4" s="16" customFormat="1" ht="43.5" customHeight="1">
      <c r="A550" s="42">
        <v>501</v>
      </c>
      <c r="B550" s="27" t="s">
        <v>1158</v>
      </c>
      <c r="C550" s="19" t="s">
        <v>281</v>
      </c>
      <c r="D550" s="41">
        <v>3250.1757609844067</v>
      </c>
    </row>
    <row r="551" spans="1:4" s="16" customFormat="1" ht="38.25" customHeight="1">
      <c r="A551" s="42">
        <v>502</v>
      </c>
      <c r="B551" s="27" t="s">
        <v>1159</v>
      </c>
      <c r="C551" s="19" t="s">
        <v>281</v>
      </c>
      <c r="D551" s="41">
        <v>4030</v>
      </c>
    </row>
    <row r="552" spans="1:4" s="16" customFormat="1" ht="35.25" customHeight="1">
      <c r="A552" s="42">
        <v>503</v>
      </c>
      <c r="B552" s="27" t="s">
        <v>1160</v>
      </c>
      <c r="C552" s="19" t="s">
        <v>281</v>
      </c>
      <c r="D552" s="41">
        <v>3120.1478096857704</v>
      </c>
    </row>
    <row r="553" spans="1:4" s="16" customFormat="1" ht="48" customHeight="1">
      <c r="A553" s="42">
        <v>504</v>
      </c>
      <c r="B553" s="27" t="s">
        <v>1161</v>
      </c>
      <c r="C553" s="19" t="s">
        <v>281</v>
      </c>
      <c r="D553" s="41">
        <v>2990</v>
      </c>
    </row>
    <row r="554" spans="1:4" s="16" customFormat="1" ht="49.5" customHeight="1">
      <c r="A554" s="42">
        <v>505</v>
      </c>
      <c r="B554" s="27" t="s">
        <v>1162</v>
      </c>
      <c r="C554" s="19" t="s">
        <v>281</v>
      </c>
      <c r="D554" s="41">
        <v>3380.379175710145</v>
      </c>
    </row>
    <row r="555" spans="1:4" s="16" customFormat="1" ht="44.25" customHeight="1">
      <c r="A555" s="42">
        <v>506</v>
      </c>
      <c r="B555" s="27" t="s">
        <v>1163</v>
      </c>
      <c r="C555" s="19" t="s">
        <v>281</v>
      </c>
      <c r="D555" s="41">
        <v>3249.8334355424327</v>
      </c>
    </row>
    <row r="556" spans="1:4" s="16" customFormat="1" ht="42.75" customHeight="1">
      <c r="A556" s="42">
        <v>507</v>
      </c>
      <c r="B556" s="27" t="s">
        <v>1164</v>
      </c>
      <c r="C556" s="19" t="s">
        <v>281</v>
      </c>
      <c r="D556" s="41">
        <v>4679.666800009117</v>
      </c>
    </row>
    <row r="557" spans="1:4" s="16" customFormat="1" ht="33" customHeight="1">
      <c r="A557" s="42">
        <v>508</v>
      </c>
      <c r="B557" s="27" t="s">
        <v>1165</v>
      </c>
      <c r="C557" s="19" t="s">
        <v>281</v>
      </c>
      <c r="D557" s="41">
        <v>3120.1067151417355</v>
      </c>
    </row>
    <row r="558" spans="1:4" s="16" customFormat="1" ht="44.25" customHeight="1">
      <c r="A558" s="42">
        <v>509</v>
      </c>
      <c r="B558" s="27" t="s">
        <v>1166</v>
      </c>
      <c r="C558" s="19" t="s">
        <v>281</v>
      </c>
      <c r="D558" s="41">
        <v>3120.345046321678</v>
      </c>
    </row>
    <row r="559" spans="1:4" s="16" customFormat="1" ht="42" customHeight="1">
      <c r="A559" s="42">
        <v>510</v>
      </c>
      <c r="B559" s="27" t="s">
        <v>1167</v>
      </c>
      <c r="C559" s="19" t="s">
        <v>281</v>
      </c>
      <c r="D559" s="41">
        <v>2600</v>
      </c>
    </row>
    <row r="560" spans="1:4" s="16" customFormat="1" ht="42.75" customHeight="1">
      <c r="A560" s="42">
        <v>511</v>
      </c>
      <c r="B560" s="27" t="s">
        <v>1168</v>
      </c>
      <c r="C560" s="19" t="s">
        <v>281</v>
      </c>
      <c r="D560" s="41">
        <v>2990</v>
      </c>
    </row>
    <row r="561" spans="1:4" s="16" customFormat="1" ht="39.75" customHeight="1">
      <c r="A561" s="42">
        <v>512</v>
      </c>
      <c r="B561" s="27" t="s">
        <v>1169</v>
      </c>
      <c r="C561" s="19" t="s">
        <v>281</v>
      </c>
      <c r="D561" s="41">
        <v>4160.008122646341</v>
      </c>
    </row>
    <row r="562" spans="1:4" s="16" customFormat="1" ht="37.5" customHeight="1">
      <c r="A562" s="42">
        <v>513</v>
      </c>
      <c r="B562" s="27" t="s">
        <v>1170</v>
      </c>
      <c r="C562" s="19" t="s">
        <v>281</v>
      </c>
      <c r="D562" s="41">
        <v>3380.3111127490183</v>
      </c>
    </row>
    <row r="563" spans="1:4" s="16" customFormat="1" ht="41.25" customHeight="1">
      <c r="A563" s="42">
        <v>514</v>
      </c>
      <c r="B563" s="27" t="s">
        <v>1171</v>
      </c>
      <c r="C563" s="19" t="s">
        <v>281</v>
      </c>
      <c r="D563" s="41">
        <v>3250.434658885006</v>
      </c>
    </row>
    <row r="564" spans="1:4" s="16" customFormat="1" ht="43.5" customHeight="1">
      <c r="A564" s="42">
        <v>515</v>
      </c>
      <c r="B564" s="27" t="s">
        <v>1172</v>
      </c>
      <c r="C564" s="19" t="s">
        <v>281</v>
      </c>
      <c r="D564" s="41">
        <v>3380.4519821282047</v>
      </c>
    </row>
    <row r="565" spans="1:4" s="16" customFormat="1" ht="38.25" customHeight="1">
      <c r="A565" s="42">
        <v>516</v>
      </c>
      <c r="B565" s="27" t="s">
        <v>1173</v>
      </c>
      <c r="C565" s="19" t="s">
        <v>281</v>
      </c>
      <c r="D565" s="41">
        <v>2599.7714630563696</v>
      </c>
    </row>
    <row r="566" spans="1:4" s="16" customFormat="1" ht="37.5" customHeight="1">
      <c r="A566" s="42">
        <v>517</v>
      </c>
      <c r="B566" s="27" t="s">
        <v>1174</v>
      </c>
      <c r="C566" s="19" t="s">
        <v>281</v>
      </c>
      <c r="D566" s="41">
        <v>7149.973660141736</v>
      </c>
    </row>
    <row r="567" spans="1:4" s="16" customFormat="1" ht="24" customHeight="1">
      <c r="A567" s="42">
        <v>518</v>
      </c>
      <c r="B567" s="27" t="s">
        <v>1175</v>
      </c>
      <c r="C567" s="19" t="s">
        <v>281</v>
      </c>
      <c r="D567" s="41">
        <v>2989.854530321678</v>
      </c>
    </row>
    <row r="568" spans="1:4" s="16" customFormat="1" ht="59.25" customHeight="1">
      <c r="A568" s="42">
        <v>519</v>
      </c>
      <c r="B568" s="27" t="s">
        <v>1176</v>
      </c>
      <c r="C568" s="19" t="s">
        <v>281</v>
      </c>
      <c r="D568" s="41">
        <v>5200</v>
      </c>
    </row>
    <row r="569" spans="1:4" s="16" customFormat="1" ht="45.75" customHeight="1">
      <c r="A569" s="42">
        <v>520</v>
      </c>
      <c r="B569" s="27" t="s">
        <v>1177</v>
      </c>
      <c r="C569" s="19" t="s">
        <v>281</v>
      </c>
      <c r="D569" s="41">
        <v>3250</v>
      </c>
    </row>
    <row r="570" spans="1:4" s="16" customFormat="1" ht="45.75" customHeight="1">
      <c r="A570" s="42">
        <v>521</v>
      </c>
      <c r="B570" s="27" t="s">
        <v>1178</v>
      </c>
      <c r="C570" s="19" t="s">
        <v>281</v>
      </c>
      <c r="D570" s="41">
        <v>3640</v>
      </c>
    </row>
    <row r="571" spans="1:4" s="16" customFormat="1" ht="45.75" customHeight="1">
      <c r="A571" s="42">
        <v>522</v>
      </c>
      <c r="B571" s="27" t="s">
        <v>1179</v>
      </c>
      <c r="C571" s="19" t="s">
        <v>281</v>
      </c>
      <c r="D571" s="41">
        <v>3640.4191853216776</v>
      </c>
    </row>
    <row r="572" spans="1:4" s="16" customFormat="1" ht="45.75" customHeight="1">
      <c r="A572" s="42">
        <v>523</v>
      </c>
      <c r="B572" s="27" t="s">
        <v>1180</v>
      </c>
      <c r="C572" s="19" t="s">
        <v>281</v>
      </c>
      <c r="D572" s="41">
        <v>3380.4099472363123</v>
      </c>
    </row>
    <row r="573" spans="1:4" s="16" customFormat="1" ht="45.75" customHeight="1">
      <c r="A573" s="42">
        <v>524</v>
      </c>
      <c r="B573" s="27" t="s">
        <v>1181</v>
      </c>
      <c r="C573" s="19" t="s">
        <v>281</v>
      </c>
      <c r="D573" s="41">
        <v>3640.400796227101</v>
      </c>
    </row>
    <row r="574" spans="1:4" s="16" customFormat="1" ht="45.75" customHeight="1">
      <c r="A574" s="42">
        <v>525</v>
      </c>
      <c r="B574" s="27" t="s">
        <v>1182</v>
      </c>
      <c r="C574" s="19" t="s">
        <v>281</v>
      </c>
      <c r="D574" s="41">
        <v>2990.191464321678</v>
      </c>
    </row>
    <row r="575" spans="1:4" s="16" customFormat="1" ht="45.75" customHeight="1">
      <c r="A575" s="42">
        <v>526</v>
      </c>
      <c r="B575" s="27" t="s">
        <v>1183</v>
      </c>
      <c r="C575" s="19" t="s">
        <v>281</v>
      </c>
      <c r="D575" s="41">
        <v>4550.4422343216775</v>
      </c>
    </row>
    <row r="576" spans="1:4" s="16" customFormat="1" ht="45.75" customHeight="1">
      <c r="A576" s="42">
        <v>527</v>
      </c>
      <c r="B576" s="27" t="s">
        <v>1184</v>
      </c>
      <c r="C576" s="19" t="s">
        <v>281</v>
      </c>
      <c r="D576" s="41">
        <v>3250</v>
      </c>
    </row>
    <row r="577" spans="1:4" s="16" customFormat="1" ht="60" customHeight="1">
      <c r="A577" s="42">
        <v>528</v>
      </c>
      <c r="B577" s="27" t="s">
        <v>1185</v>
      </c>
      <c r="C577" s="19" t="s">
        <v>281</v>
      </c>
      <c r="D577" s="41">
        <v>14040</v>
      </c>
    </row>
    <row r="578" spans="1:4" s="16" customFormat="1" ht="58.5" customHeight="1">
      <c r="A578" s="42">
        <v>529</v>
      </c>
      <c r="B578" s="27" t="s">
        <v>1186</v>
      </c>
      <c r="C578" s="19" t="s">
        <v>281</v>
      </c>
      <c r="D578" s="41">
        <v>4160</v>
      </c>
    </row>
    <row r="579" spans="1:4" s="16" customFormat="1" ht="45.75" customHeight="1">
      <c r="A579" s="42">
        <v>530</v>
      </c>
      <c r="B579" s="27" t="s">
        <v>1187</v>
      </c>
      <c r="C579" s="19" t="s">
        <v>281</v>
      </c>
      <c r="D579" s="41">
        <v>11049.984072829628</v>
      </c>
    </row>
    <row r="580" spans="1:4" s="16" customFormat="1" ht="45.75" customHeight="1">
      <c r="A580" s="42">
        <v>531</v>
      </c>
      <c r="B580" s="27" t="s">
        <v>1188</v>
      </c>
      <c r="C580" s="19" t="s">
        <v>281</v>
      </c>
      <c r="D580" s="41">
        <v>2989.9803012742623</v>
      </c>
    </row>
    <row r="581" spans="1:4" s="16" customFormat="1" ht="45.75" customHeight="1">
      <c r="A581" s="42">
        <v>532</v>
      </c>
      <c r="B581" s="27" t="s">
        <v>1189</v>
      </c>
      <c r="C581" s="19" t="s">
        <v>281</v>
      </c>
      <c r="D581" s="41">
        <v>2600.4560679023107</v>
      </c>
    </row>
    <row r="582" spans="1:4" s="16" customFormat="1" ht="45.75" customHeight="1">
      <c r="A582" s="42">
        <v>533</v>
      </c>
      <c r="B582" s="27" t="s">
        <v>1190</v>
      </c>
      <c r="C582" s="19" t="s">
        <v>281</v>
      </c>
      <c r="D582" s="41">
        <v>2600</v>
      </c>
    </row>
    <row r="583" spans="1:4" s="16" customFormat="1" ht="45.75" customHeight="1">
      <c r="A583" s="42">
        <v>534</v>
      </c>
      <c r="B583" s="27" t="s">
        <v>1191</v>
      </c>
      <c r="C583" s="19" t="s">
        <v>281</v>
      </c>
      <c r="D583" s="41">
        <v>4680</v>
      </c>
    </row>
    <row r="584" spans="1:4" s="16" customFormat="1" ht="45.75" customHeight="1">
      <c r="A584" s="42">
        <v>535</v>
      </c>
      <c r="B584" s="27" t="s">
        <v>1192</v>
      </c>
      <c r="C584" s="19" t="s">
        <v>281</v>
      </c>
      <c r="D584" s="41">
        <v>3119.6688414711675</v>
      </c>
    </row>
    <row r="585" spans="1:4" s="16" customFormat="1" ht="45.75" customHeight="1">
      <c r="A585" s="42">
        <v>536</v>
      </c>
      <c r="B585" s="27" t="s">
        <v>1193</v>
      </c>
      <c r="C585" s="19" t="s">
        <v>281</v>
      </c>
      <c r="D585" s="41">
        <v>2860.2674123383504</v>
      </c>
    </row>
    <row r="586" spans="1:4" s="16" customFormat="1" ht="45.75" customHeight="1">
      <c r="A586" s="42">
        <v>537</v>
      </c>
      <c r="B586" s="27" t="s">
        <v>1194</v>
      </c>
      <c r="C586" s="19" t="s">
        <v>281</v>
      </c>
      <c r="D586" s="41">
        <v>2860.1093279363827</v>
      </c>
    </row>
    <row r="587" spans="1:4" s="16" customFormat="1" ht="45.75" customHeight="1">
      <c r="A587" s="42">
        <v>538</v>
      </c>
      <c r="B587" s="27" t="s">
        <v>1195</v>
      </c>
      <c r="C587" s="19" t="s">
        <v>281</v>
      </c>
      <c r="D587" s="41">
        <v>3119.612318003049</v>
      </c>
    </row>
    <row r="588" spans="1:4" s="16" customFormat="1" ht="45.75" customHeight="1">
      <c r="A588" s="42">
        <v>539</v>
      </c>
      <c r="B588" s="27" t="s">
        <v>1196</v>
      </c>
      <c r="C588" s="19" t="s">
        <v>281</v>
      </c>
      <c r="D588" s="41">
        <v>2990.218984669715</v>
      </c>
    </row>
    <row r="589" spans="1:4" s="16" customFormat="1" ht="45.75" customHeight="1">
      <c r="A589" s="42">
        <v>540</v>
      </c>
      <c r="B589" s="27" t="s">
        <v>1197</v>
      </c>
      <c r="C589" s="19" t="s">
        <v>281</v>
      </c>
      <c r="D589" s="41">
        <v>2989.6326829537993</v>
      </c>
    </row>
    <row r="590" spans="1:4" s="16" customFormat="1" ht="45.75" customHeight="1">
      <c r="A590" s="42">
        <v>541</v>
      </c>
      <c r="B590" s="27" t="s">
        <v>1198</v>
      </c>
      <c r="C590" s="19" t="s">
        <v>281</v>
      </c>
      <c r="D590" s="41">
        <v>2990</v>
      </c>
    </row>
    <row r="591" spans="1:4" s="16" customFormat="1" ht="21.75" customHeight="1">
      <c r="A591" s="317" t="s">
        <v>1199</v>
      </c>
      <c r="B591" s="318"/>
      <c r="C591" s="318"/>
      <c r="D591" s="319"/>
    </row>
    <row r="592" spans="1:4" s="16" customFormat="1" ht="44.25" customHeight="1">
      <c r="A592" s="42">
        <v>542</v>
      </c>
      <c r="B592" s="27" t="s">
        <v>1200</v>
      </c>
      <c r="C592" s="19" t="s">
        <v>281</v>
      </c>
      <c r="D592" s="41">
        <v>1105</v>
      </c>
    </row>
    <row r="593" spans="1:4" s="16" customFormat="1" ht="44.25" customHeight="1">
      <c r="A593" s="42">
        <v>543</v>
      </c>
      <c r="B593" s="27" t="s">
        <v>1201</v>
      </c>
      <c r="C593" s="19" t="s">
        <v>281</v>
      </c>
      <c r="D593" s="41">
        <v>1105</v>
      </c>
    </row>
    <row r="594" spans="1:4" s="16" customFormat="1" ht="44.25" customHeight="1">
      <c r="A594" s="42">
        <v>544</v>
      </c>
      <c r="B594" s="27" t="s">
        <v>1202</v>
      </c>
      <c r="C594" s="19" t="s">
        <v>281</v>
      </c>
      <c r="D594" s="41">
        <v>1170</v>
      </c>
    </row>
    <row r="595" spans="1:4" s="16" customFormat="1" ht="44.25" customHeight="1">
      <c r="A595" s="42">
        <v>545</v>
      </c>
      <c r="B595" s="27" t="s">
        <v>1203</v>
      </c>
      <c r="C595" s="19" t="s">
        <v>281</v>
      </c>
      <c r="D595" s="41">
        <v>1690</v>
      </c>
    </row>
    <row r="596" spans="1:4" s="16" customFormat="1" ht="44.25" customHeight="1">
      <c r="A596" s="42">
        <v>546</v>
      </c>
      <c r="B596" s="27" t="s">
        <v>1204</v>
      </c>
      <c r="C596" s="19" t="s">
        <v>281</v>
      </c>
      <c r="D596" s="41">
        <v>1105</v>
      </c>
    </row>
    <row r="597" spans="1:4" s="16" customFormat="1" ht="44.25" customHeight="1">
      <c r="A597" s="42">
        <v>547</v>
      </c>
      <c r="B597" s="27" t="s">
        <v>1205</v>
      </c>
      <c r="C597" s="19" t="s">
        <v>281</v>
      </c>
      <c r="D597" s="41">
        <v>1105</v>
      </c>
    </row>
    <row r="598" spans="1:4" s="16" customFormat="1" ht="44.25" customHeight="1">
      <c r="A598" s="42">
        <v>548</v>
      </c>
      <c r="B598" s="27" t="s">
        <v>1206</v>
      </c>
      <c r="C598" s="19" t="s">
        <v>281</v>
      </c>
      <c r="D598" s="41">
        <v>1170</v>
      </c>
    </row>
    <row r="599" spans="1:4" s="16" customFormat="1" ht="44.25" customHeight="1">
      <c r="A599" s="42">
        <v>549</v>
      </c>
      <c r="B599" s="27" t="s">
        <v>1207</v>
      </c>
      <c r="C599" s="19" t="s">
        <v>281</v>
      </c>
      <c r="D599" s="41">
        <v>1170</v>
      </c>
    </row>
    <row r="600" spans="1:4" s="16" customFormat="1" ht="30" customHeight="1">
      <c r="A600" s="42">
        <v>550</v>
      </c>
      <c r="B600" s="27" t="s">
        <v>1208</v>
      </c>
      <c r="C600" s="19" t="s">
        <v>281</v>
      </c>
      <c r="D600" s="41">
        <v>1040</v>
      </c>
    </row>
    <row r="601" spans="1:4" s="16" customFormat="1" ht="30" customHeight="1">
      <c r="A601" s="42">
        <v>551</v>
      </c>
      <c r="B601" s="27" t="s">
        <v>1209</v>
      </c>
      <c r="C601" s="19" t="s">
        <v>281</v>
      </c>
      <c r="D601" s="41">
        <v>1170</v>
      </c>
    </row>
    <row r="602" spans="1:4" s="16" customFormat="1" ht="30" customHeight="1">
      <c r="A602" s="42">
        <v>552</v>
      </c>
      <c r="B602" s="27" t="s">
        <v>1210</v>
      </c>
      <c r="C602" s="19" t="s">
        <v>281</v>
      </c>
      <c r="D602" s="41">
        <v>1105</v>
      </c>
    </row>
    <row r="603" spans="1:4" s="16" customFormat="1" ht="30" customHeight="1">
      <c r="A603" s="42">
        <v>553</v>
      </c>
      <c r="B603" s="27" t="s">
        <v>1211</v>
      </c>
      <c r="C603" s="19" t="s">
        <v>281</v>
      </c>
      <c r="D603" s="41">
        <v>1560</v>
      </c>
    </row>
    <row r="604" spans="1:4" s="16" customFormat="1" ht="30" customHeight="1">
      <c r="A604" s="42">
        <v>554</v>
      </c>
      <c r="B604" s="27" t="s">
        <v>1212</v>
      </c>
      <c r="C604" s="19" t="s">
        <v>281</v>
      </c>
      <c r="D604" s="41">
        <v>1105</v>
      </c>
    </row>
    <row r="605" spans="1:4" s="16" customFormat="1" ht="30" customHeight="1">
      <c r="A605" s="42">
        <v>555</v>
      </c>
      <c r="B605" s="27" t="s">
        <v>1213</v>
      </c>
      <c r="C605" s="19" t="s">
        <v>281</v>
      </c>
      <c r="D605" s="41">
        <v>1105</v>
      </c>
    </row>
    <row r="606" spans="1:4" s="16" customFormat="1" ht="38.25" customHeight="1">
      <c r="A606" s="42">
        <v>556</v>
      </c>
      <c r="B606" s="27" t="s">
        <v>1214</v>
      </c>
      <c r="C606" s="19" t="s">
        <v>281</v>
      </c>
      <c r="D606" s="41">
        <v>1105</v>
      </c>
    </row>
    <row r="607" spans="1:4" s="16" customFormat="1" ht="38.25" customHeight="1">
      <c r="A607" s="42">
        <v>557</v>
      </c>
      <c r="B607" s="27" t="s">
        <v>1215</v>
      </c>
      <c r="C607" s="19" t="s">
        <v>281</v>
      </c>
      <c r="D607" s="41">
        <v>1105</v>
      </c>
    </row>
    <row r="608" spans="1:4" s="16" customFormat="1" ht="38.25" customHeight="1">
      <c r="A608" s="42">
        <v>558</v>
      </c>
      <c r="B608" s="27" t="s">
        <v>1216</v>
      </c>
      <c r="C608" s="19" t="s">
        <v>281</v>
      </c>
      <c r="D608" s="41">
        <v>1300</v>
      </c>
    </row>
    <row r="609" spans="1:4" s="16" customFormat="1" ht="38.25" customHeight="1">
      <c r="A609" s="42">
        <v>559</v>
      </c>
      <c r="B609" s="27" t="s">
        <v>1217</v>
      </c>
      <c r="C609" s="19" t="s">
        <v>281</v>
      </c>
      <c r="D609" s="41">
        <v>1105</v>
      </c>
    </row>
    <row r="610" spans="1:4" s="16" customFormat="1" ht="38.25" customHeight="1">
      <c r="A610" s="42">
        <v>560</v>
      </c>
      <c r="B610" s="27" t="s">
        <v>1218</v>
      </c>
      <c r="C610" s="19" t="s">
        <v>281</v>
      </c>
      <c r="D610" s="41">
        <v>1105</v>
      </c>
    </row>
    <row r="611" spans="1:4" s="16" customFormat="1" ht="38.25" customHeight="1">
      <c r="A611" s="42">
        <v>561</v>
      </c>
      <c r="B611" s="27" t="s">
        <v>1219</v>
      </c>
      <c r="C611" s="19" t="s">
        <v>281</v>
      </c>
      <c r="D611" s="41">
        <v>1105</v>
      </c>
    </row>
    <row r="612" spans="1:4" s="16" customFormat="1" ht="38.25" customHeight="1">
      <c r="A612" s="42">
        <v>562</v>
      </c>
      <c r="B612" s="27" t="s">
        <v>1220</v>
      </c>
      <c r="C612" s="19" t="s">
        <v>281</v>
      </c>
      <c r="D612" s="41">
        <v>1430</v>
      </c>
    </row>
    <row r="613" spans="1:4" s="16" customFormat="1" ht="38.25" customHeight="1">
      <c r="A613" s="42">
        <v>563</v>
      </c>
      <c r="B613" s="27" t="s">
        <v>1221</v>
      </c>
      <c r="C613" s="19" t="s">
        <v>281</v>
      </c>
      <c r="D613" s="41">
        <v>1560</v>
      </c>
    </row>
    <row r="614" spans="1:4" s="16" customFormat="1" ht="38.25" customHeight="1">
      <c r="A614" s="42">
        <v>564</v>
      </c>
      <c r="B614" s="27" t="s">
        <v>1222</v>
      </c>
      <c r="C614" s="19" t="s">
        <v>281</v>
      </c>
      <c r="D614" s="41">
        <v>1950</v>
      </c>
    </row>
    <row r="615" spans="1:4" s="16" customFormat="1" ht="38.25" customHeight="1">
      <c r="A615" s="42">
        <v>565</v>
      </c>
      <c r="B615" s="27" t="s">
        <v>1223</v>
      </c>
      <c r="C615" s="19" t="s">
        <v>281</v>
      </c>
      <c r="D615" s="41">
        <v>1300</v>
      </c>
    </row>
    <row r="616" spans="1:4" s="16" customFormat="1" ht="38.25" customHeight="1">
      <c r="A616" s="42">
        <v>566</v>
      </c>
      <c r="B616" s="27" t="s">
        <v>1224</v>
      </c>
      <c r="C616" s="19" t="s">
        <v>281</v>
      </c>
      <c r="D616" s="41">
        <v>1235</v>
      </c>
    </row>
    <row r="617" spans="1:4" s="16" customFormat="1" ht="38.25" customHeight="1">
      <c r="A617" s="42">
        <v>567</v>
      </c>
      <c r="B617" s="27" t="s">
        <v>1225</v>
      </c>
      <c r="C617" s="19" t="s">
        <v>281</v>
      </c>
      <c r="D617" s="41">
        <v>1105</v>
      </c>
    </row>
    <row r="618" spans="1:4" s="16" customFormat="1" ht="38.25" customHeight="1">
      <c r="A618" s="42">
        <v>568</v>
      </c>
      <c r="B618" s="27" t="s">
        <v>1226</v>
      </c>
      <c r="C618" s="19" t="s">
        <v>281</v>
      </c>
      <c r="D618" s="41">
        <v>2210</v>
      </c>
    </row>
    <row r="619" spans="1:4" s="16" customFormat="1" ht="38.25" customHeight="1">
      <c r="A619" s="42">
        <v>569</v>
      </c>
      <c r="B619" s="27" t="s">
        <v>1227</v>
      </c>
      <c r="C619" s="19" t="s">
        <v>281</v>
      </c>
      <c r="D619" s="41">
        <v>2210</v>
      </c>
    </row>
    <row r="620" spans="1:4" s="16" customFormat="1" ht="38.25" customHeight="1">
      <c r="A620" s="42">
        <v>570</v>
      </c>
      <c r="B620" s="27" t="s">
        <v>1228</v>
      </c>
      <c r="C620" s="19" t="s">
        <v>281</v>
      </c>
      <c r="D620" s="41">
        <v>2210</v>
      </c>
    </row>
    <row r="621" spans="1:4" s="16" customFormat="1" ht="38.25" customHeight="1">
      <c r="A621" s="42">
        <v>571</v>
      </c>
      <c r="B621" s="27" t="s">
        <v>1229</v>
      </c>
      <c r="C621" s="19" t="s">
        <v>281</v>
      </c>
      <c r="D621" s="41">
        <v>1950</v>
      </c>
    </row>
    <row r="622" spans="1:4" s="16" customFormat="1" ht="38.25" customHeight="1">
      <c r="A622" s="42">
        <v>572</v>
      </c>
      <c r="B622" s="27" t="s">
        <v>1230</v>
      </c>
      <c r="C622" s="19" t="s">
        <v>281</v>
      </c>
      <c r="D622" s="41">
        <v>2080</v>
      </c>
    </row>
    <row r="623" spans="1:4" s="16" customFormat="1" ht="38.25" customHeight="1">
      <c r="A623" s="42">
        <v>573</v>
      </c>
      <c r="B623" s="27" t="s">
        <v>1231</v>
      </c>
      <c r="C623" s="19" t="s">
        <v>281</v>
      </c>
      <c r="D623" s="41">
        <v>2210</v>
      </c>
    </row>
    <row r="624" spans="1:4" s="16" customFormat="1" ht="38.25" customHeight="1">
      <c r="A624" s="42">
        <v>574</v>
      </c>
      <c r="B624" s="27" t="s">
        <v>1232</v>
      </c>
      <c r="C624" s="19" t="s">
        <v>281</v>
      </c>
      <c r="D624" s="41">
        <v>2600</v>
      </c>
    </row>
    <row r="625" spans="1:4" s="16" customFormat="1" ht="38.25" customHeight="1">
      <c r="A625" s="42">
        <v>575</v>
      </c>
      <c r="B625" s="27" t="s">
        <v>1233</v>
      </c>
      <c r="C625" s="19" t="s">
        <v>281</v>
      </c>
      <c r="D625" s="41">
        <v>3770</v>
      </c>
    </row>
    <row r="626" spans="1:4" s="16" customFormat="1" ht="38.25" customHeight="1">
      <c r="A626" s="42">
        <v>576</v>
      </c>
      <c r="B626" s="27" t="s">
        <v>1234</v>
      </c>
      <c r="C626" s="19" t="s">
        <v>281</v>
      </c>
      <c r="D626" s="41">
        <v>1560</v>
      </c>
    </row>
    <row r="627" spans="1:4" s="16" customFormat="1" ht="38.25" customHeight="1">
      <c r="A627" s="42">
        <v>577</v>
      </c>
      <c r="B627" s="27" t="s">
        <v>1235</v>
      </c>
      <c r="C627" s="19" t="s">
        <v>281</v>
      </c>
      <c r="D627" s="41">
        <v>2340</v>
      </c>
    </row>
    <row r="628" spans="1:4" s="16" customFormat="1" ht="38.25" customHeight="1">
      <c r="A628" s="42">
        <v>578</v>
      </c>
      <c r="B628" s="27" t="s">
        <v>1236</v>
      </c>
      <c r="C628" s="19" t="s">
        <v>281</v>
      </c>
      <c r="D628" s="41">
        <v>2665</v>
      </c>
    </row>
    <row r="629" spans="1:4" s="16" customFormat="1" ht="38.25" customHeight="1">
      <c r="A629" s="42">
        <v>579</v>
      </c>
      <c r="B629" s="27" t="s">
        <v>1237</v>
      </c>
      <c r="C629" s="19" t="s">
        <v>281</v>
      </c>
      <c r="D629" s="41">
        <v>1040</v>
      </c>
    </row>
    <row r="630" spans="1:4" s="16" customFormat="1" ht="38.25" customHeight="1">
      <c r="A630" s="42">
        <v>580</v>
      </c>
      <c r="B630" s="27" t="s">
        <v>1238</v>
      </c>
      <c r="C630" s="19" t="s">
        <v>281</v>
      </c>
      <c r="D630" s="41">
        <v>3770</v>
      </c>
    </row>
    <row r="631" spans="1:4" s="16" customFormat="1" ht="38.25" customHeight="1">
      <c r="A631" s="42">
        <v>581</v>
      </c>
      <c r="B631" s="27" t="s">
        <v>1239</v>
      </c>
      <c r="C631" s="19" t="s">
        <v>281</v>
      </c>
      <c r="D631" s="41">
        <v>2860</v>
      </c>
    </row>
    <row r="632" spans="1:4" s="16" customFormat="1" ht="38.25" customHeight="1">
      <c r="A632" s="42">
        <v>582</v>
      </c>
      <c r="B632" s="27" t="s">
        <v>1240</v>
      </c>
      <c r="C632" s="19" t="s">
        <v>281</v>
      </c>
      <c r="D632" s="41">
        <v>2730</v>
      </c>
    </row>
    <row r="633" spans="1:4" s="16" customFormat="1" ht="24.75" customHeight="1">
      <c r="A633" s="317" t="s">
        <v>1241</v>
      </c>
      <c r="B633" s="318"/>
      <c r="C633" s="318"/>
      <c r="D633" s="319"/>
    </row>
    <row r="634" spans="1:4" s="16" customFormat="1" ht="45" customHeight="1">
      <c r="A634" s="42">
        <v>583</v>
      </c>
      <c r="B634" s="27" t="s">
        <v>1242</v>
      </c>
      <c r="C634" s="19" t="s">
        <v>281</v>
      </c>
      <c r="D634" s="41">
        <v>2990</v>
      </c>
    </row>
    <row r="635" spans="1:4" s="16" customFormat="1" ht="60.75" customHeight="1">
      <c r="A635" s="42">
        <v>584</v>
      </c>
      <c r="B635" s="27" t="s">
        <v>1243</v>
      </c>
      <c r="C635" s="19" t="s">
        <v>281</v>
      </c>
      <c r="D635" s="41">
        <v>1430</v>
      </c>
    </row>
    <row r="636" spans="1:4" s="16" customFormat="1" ht="33.75" customHeight="1">
      <c r="A636" s="42">
        <v>585</v>
      </c>
      <c r="B636" s="27" t="s">
        <v>1244</v>
      </c>
      <c r="C636" s="19" t="s">
        <v>281</v>
      </c>
      <c r="D636" s="41">
        <v>780</v>
      </c>
    </row>
    <row r="637" spans="1:4" s="16" customFormat="1" ht="33.75" customHeight="1">
      <c r="A637" s="42">
        <v>586</v>
      </c>
      <c r="B637" s="27" t="s">
        <v>1245</v>
      </c>
      <c r="C637" s="19" t="s">
        <v>281</v>
      </c>
      <c r="D637" s="41">
        <v>780</v>
      </c>
    </row>
    <row r="638" spans="1:4" s="16" customFormat="1" ht="33.75" customHeight="1">
      <c r="A638" s="42">
        <v>587</v>
      </c>
      <c r="B638" s="27" t="s">
        <v>1246</v>
      </c>
      <c r="C638" s="19" t="s">
        <v>281</v>
      </c>
      <c r="D638" s="41">
        <v>1300</v>
      </c>
    </row>
    <row r="639" spans="1:4" s="16" customFormat="1" ht="33.75" customHeight="1">
      <c r="A639" s="42">
        <v>588</v>
      </c>
      <c r="B639" s="27" t="s">
        <v>1247</v>
      </c>
      <c r="C639" s="19" t="s">
        <v>281</v>
      </c>
      <c r="D639" s="41">
        <v>1105</v>
      </c>
    </row>
    <row r="640" spans="1:4" s="16" customFormat="1" ht="33.75" customHeight="1">
      <c r="A640" s="42">
        <v>589</v>
      </c>
      <c r="B640" s="27" t="s">
        <v>1248</v>
      </c>
      <c r="C640" s="19" t="s">
        <v>281</v>
      </c>
      <c r="D640" s="41">
        <v>1560</v>
      </c>
    </row>
    <row r="641" spans="1:4" s="16" customFormat="1" ht="45" customHeight="1">
      <c r="A641" s="42">
        <v>590</v>
      </c>
      <c r="B641" s="27" t="s">
        <v>1249</v>
      </c>
      <c r="C641" s="19" t="s">
        <v>281</v>
      </c>
      <c r="D641" s="41">
        <v>1040</v>
      </c>
    </row>
    <row r="642" spans="1:4" s="16" customFormat="1" ht="45" customHeight="1">
      <c r="A642" s="42">
        <v>591</v>
      </c>
      <c r="B642" s="27" t="s">
        <v>1250</v>
      </c>
      <c r="C642" s="19" t="s">
        <v>281</v>
      </c>
      <c r="D642" s="41">
        <v>1300</v>
      </c>
    </row>
    <row r="643" spans="1:4" s="16" customFormat="1" ht="45" customHeight="1">
      <c r="A643" s="42">
        <v>592</v>
      </c>
      <c r="B643" s="27" t="s">
        <v>1251</v>
      </c>
      <c r="C643" s="19" t="s">
        <v>281</v>
      </c>
      <c r="D643" s="41">
        <v>2340</v>
      </c>
    </row>
    <row r="644" spans="1:4" s="16" customFormat="1" ht="45" customHeight="1">
      <c r="A644" s="42">
        <v>593</v>
      </c>
      <c r="B644" s="27" t="s">
        <v>1252</v>
      </c>
      <c r="C644" s="19" t="s">
        <v>281</v>
      </c>
      <c r="D644" s="41">
        <v>1560</v>
      </c>
    </row>
    <row r="645" spans="1:4" s="16" customFormat="1" ht="45" customHeight="1">
      <c r="A645" s="42">
        <v>594</v>
      </c>
      <c r="B645" s="27" t="s">
        <v>1253</v>
      </c>
      <c r="C645" s="19" t="s">
        <v>281</v>
      </c>
      <c r="D645" s="41">
        <v>1820</v>
      </c>
    </row>
    <row r="646" spans="1:4" s="16" customFormat="1" ht="45" customHeight="1">
      <c r="A646" s="42">
        <v>595</v>
      </c>
      <c r="B646" s="27" t="s">
        <v>1254</v>
      </c>
      <c r="C646" s="19" t="s">
        <v>281</v>
      </c>
      <c r="D646" s="41">
        <v>2080</v>
      </c>
    </row>
    <row r="647" spans="1:4" s="16" customFormat="1" ht="45" customHeight="1">
      <c r="A647" s="42">
        <v>596</v>
      </c>
      <c r="B647" s="27" t="s">
        <v>1255</v>
      </c>
      <c r="C647" s="19" t="s">
        <v>281</v>
      </c>
      <c r="D647" s="41">
        <v>1300</v>
      </c>
    </row>
    <row r="648" spans="1:4" s="16" customFormat="1" ht="45" customHeight="1">
      <c r="A648" s="42">
        <v>597</v>
      </c>
      <c r="B648" s="27" t="s">
        <v>1256</v>
      </c>
      <c r="C648" s="19" t="s">
        <v>281</v>
      </c>
      <c r="D648" s="41">
        <v>1300</v>
      </c>
    </row>
    <row r="649" spans="1:4" s="16" customFormat="1" ht="31.5" customHeight="1">
      <c r="A649" s="317" t="s">
        <v>1257</v>
      </c>
      <c r="B649" s="318"/>
      <c r="C649" s="318"/>
      <c r="D649" s="319"/>
    </row>
    <row r="650" spans="1:4" s="16" customFormat="1" ht="39.75" customHeight="1">
      <c r="A650" s="111">
        <v>598</v>
      </c>
      <c r="B650" s="27" t="s">
        <v>1258</v>
      </c>
      <c r="C650" s="19" t="s">
        <v>281</v>
      </c>
      <c r="D650" s="41">
        <v>1560</v>
      </c>
    </row>
    <row r="651" spans="1:4" s="16" customFormat="1" ht="37.5">
      <c r="A651" s="111">
        <v>599</v>
      </c>
      <c r="B651" s="27" t="s">
        <v>1259</v>
      </c>
      <c r="C651" s="19" t="s">
        <v>281</v>
      </c>
      <c r="D651" s="41">
        <v>1560</v>
      </c>
    </row>
    <row r="652" spans="1:4" s="16" customFormat="1" ht="37.5">
      <c r="A652" s="111">
        <v>600</v>
      </c>
      <c r="B652" s="27" t="s">
        <v>1260</v>
      </c>
      <c r="C652" s="19" t="s">
        <v>281</v>
      </c>
      <c r="D652" s="41">
        <v>715</v>
      </c>
    </row>
    <row r="653" spans="1:4" s="16" customFormat="1" ht="31.5" customHeight="1">
      <c r="A653" s="111">
        <v>601</v>
      </c>
      <c r="B653" s="27" t="s">
        <v>1261</v>
      </c>
      <c r="C653" s="19" t="s">
        <v>281</v>
      </c>
      <c r="D653" s="41">
        <v>910</v>
      </c>
    </row>
    <row r="654" spans="1:4" s="16" customFormat="1" ht="33" customHeight="1">
      <c r="A654" s="111">
        <v>602</v>
      </c>
      <c r="B654" s="27" t="s">
        <v>1262</v>
      </c>
      <c r="C654" s="19" t="s">
        <v>281</v>
      </c>
      <c r="D654" s="41">
        <v>650</v>
      </c>
    </row>
    <row r="655" spans="1:4" s="16" customFormat="1" ht="37.5">
      <c r="A655" s="111">
        <v>603</v>
      </c>
      <c r="B655" s="27" t="s">
        <v>1263</v>
      </c>
      <c r="C655" s="19" t="s">
        <v>281</v>
      </c>
      <c r="D655" s="41">
        <v>2990</v>
      </c>
    </row>
    <row r="656" spans="1:4" s="16" customFormat="1" ht="39.75" customHeight="1">
      <c r="A656" s="111">
        <v>604</v>
      </c>
      <c r="B656" s="27" t="s">
        <v>1264</v>
      </c>
      <c r="C656" s="19" t="s">
        <v>281</v>
      </c>
      <c r="D656" s="41">
        <v>1690</v>
      </c>
    </row>
    <row r="657" spans="1:4" s="16" customFormat="1" ht="33.75" customHeight="1">
      <c r="A657" s="111">
        <v>605</v>
      </c>
      <c r="B657" s="27" t="s">
        <v>1265</v>
      </c>
      <c r="C657" s="19" t="s">
        <v>281</v>
      </c>
      <c r="D657" s="41">
        <v>1950</v>
      </c>
    </row>
    <row r="658" spans="1:4" s="16" customFormat="1" ht="34.5" customHeight="1">
      <c r="A658" s="111">
        <v>606</v>
      </c>
      <c r="B658" s="27" t="s">
        <v>1266</v>
      </c>
      <c r="C658" s="19" t="s">
        <v>281</v>
      </c>
      <c r="D658" s="41">
        <v>1430</v>
      </c>
    </row>
    <row r="659" spans="1:4" s="16" customFormat="1" ht="31.5" customHeight="1">
      <c r="A659" s="111">
        <v>607</v>
      </c>
      <c r="B659" s="27" t="s">
        <v>1267</v>
      </c>
      <c r="C659" s="19" t="s">
        <v>281</v>
      </c>
      <c r="D659" s="41">
        <v>780</v>
      </c>
    </row>
    <row r="660" spans="1:4" s="16" customFormat="1" ht="31.5" customHeight="1">
      <c r="A660" s="317" t="s">
        <v>1268</v>
      </c>
      <c r="B660" s="318"/>
      <c r="C660" s="318"/>
      <c r="D660" s="319"/>
    </row>
    <row r="661" spans="1:4" s="16" customFormat="1" ht="75">
      <c r="A661" s="103">
        <v>608</v>
      </c>
      <c r="B661" s="27" t="s">
        <v>1269</v>
      </c>
      <c r="C661" s="19" t="s">
        <v>281</v>
      </c>
      <c r="D661" s="41">
        <v>2600</v>
      </c>
    </row>
    <row r="662" spans="1:4" s="16" customFormat="1" ht="56.25">
      <c r="A662" s="103">
        <v>609</v>
      </c>
      <c r="B662" s="27" t="s">
        <v>1270</v>
      </c>
      <c r="C662" s="19" t="s">
        <v>281</v>
      </c>
      <c r="D662" s="41">
        <v>2600</v>
      </c>
    </row>
    <row r="663" spans="1:4" s="16" customFormat="1" ht="31.5" customHeight="1">
      <c r="A663" s="103">
        <v>610</v>
      </c>
      <c r="B663" s="27" t="s">
        <v>1271</v>
      </c>
      <c r="C663" s="19" t="s">
        <v>281</v>
      </c>
      <c r="D663" s="41">
        <v>2600</v>
      </c>
    </row>
    <row r="664" spans="1:4" s="16" customFormat="1" ht="36" customHeight="1">
      <c r="A664" s="103">
        <v>611</v>
      </c>
      <c r="B664" s="27" t="s">
        <v>1272</v>
      </c>
      <c r="C664" s="19" t="s">
        <v>281</v>
      </c>
      <c r="D664" s="41">
        <v>2600</v>
      </c>
    </row>
    <row r="665" spans="1:4" s="16" customFormat="1" ht="35.25" customHeight="1">
      <c r="A665" s="103">
        <v>612</v>
      </c>
      <c r="B665" s="27" t="s">
        <v>1273</v>
      </c>
      <c r="C665" s="19" t="s">
        <v>281</v>
      </c>
      <c r="D665" s="41">
        <v>3900</v>
      </c>
    </row>
    <row r="666" spans="1:4" s="16" customFormat="1" ht="63" customHeight="1">
      <c r="A666" s="103">
        <v>613</v>
      </c>
      <c r="B666" s="27" t="s">
        <v>1274</v>
      </c>
      <c r="C666" s="19" t="s">
        <v>281</v>
      </c>
      <c r="D666" s="41">
        <v>5850</v>
      </c>
    </row>
    <row r="667" spans="1:4" s="16" customFormat="1" ht="42" customHeight="1">
      <c r="A667" s="103">
        <v>614</v>
      </c>
      <c r="B667" s="27" t="s">
        <v>1275</v>
      </c>
      <c r="C667" s="19" t="s">
        <v>281</v>
      </c>
      <c r="D667" s="41">
        <v>7540</v>
      </c>
    </row>
    <row r="668" spans="1:4" s="16" customFormat="1" ht="31.5" customHeight="1">
      <c r="A668" s="103">
        <v>615</v>
      </c>
      <c r="B668" s="27" t="s">
        <v>1276</v>
      </c>
      <c r="C668" s="19" t="s">
        <v>281</v>
      </c>
      <c r="D668" s="41">
        <v>3120</v>
      </c>
    </row>
    <row r="669" spans="1:4" s="16" customFormat="1" ht="43.5" customHeight="1">
      <c r="A669" s="103">
        <v>616</v>
      </c>
      <c r="B669" s="27" t="s">
        <v>1277</v>
      </c>
      <c r="C669" s="19" t="s">
        <v>281</v>
      </c>
      <c r="D669" s="41">
        <v>1040</v>
      </c>
    </row>
    <row r="670" spans="1:4" s="16" customFormat="1" ht="31.5" customHeight="1">
      <c r="A670" s="317" t="s">
        <v>1278</v>
      </c>
      <c r="B670" s="318"/>
      <c r="C670" s="318"/>
      <c r="D670" s="319"/>
    </row>
    <row r="671" spans="1:4" s="16" customFormat="1" ht="39" customHeight="1">
      <c r="A671" s="104">
        <v>617</v>
      </c>
      <c r="B671" s="27" t="s">
        <v>1279</v>
      </c>
      <c r="C671" s="19" t="s">
        <v>281</v>
      </c>
      <c r="D671" s="41">
        <v>3120</v>
      </c>
    </row>
    <row r="672" spans="1:4" s="16" customFormat="1" ht="39" customHeight="1">
      <c r="A672" s="104">
        <v>618</v>
      </c>
      <c r="B672" s="27" t="s">
        <v>1280</v>
      </c>
      <c r="C672" s="19" t="s">
        <v>281</v>
      </c>
      <c r="D672" s="41">
        <v>5720</v>
      </c>
    </row>
    <row r="673" spans="1:4" s="16" customFormat="1" ht="39" customHeight="1">
      <c r="A673" s="104">
        <v>619</v>
      </c>
      <c r="B673" s="27" t="s">
        <v>1281</v>
      </c>
      <c r="C673" s="19" t="s">
        <v>281</v>
      </c>
      <c r="D673" s="41">
        <v>4680</v>
      </c>
    </row>
    <row r="674" spans="1:4" s="16" customFormat="1" ht="39" customHeight="1">
      <c r="A674" s="104">
        <v>620</v>
      </c>
      <c r="B674" s="27" t="s">
        <v>1282</v>
      </c>
      <c r="C674" s="19" t="s">
        <v>281</v>
      </c>
      <c r="D674" s="41">
        <v>4550</v>
      </c>
    </row>
    <row r="675" spans="1:4" s="16" customFormat="1" ht="39" customHeight="1">
      <c r="A675" s="104">
        <v>621</v>
      </c>
      <c r="B675" s="27" t="s">
        <v>1283</v>
      </c>
      <c r="C675" s="19" t="s">
        <v>281</v>
      </c>
      <c r="D675" s="41">
        <v>4680</v>
      </c>
    </row>
    <row r="676" spans="1:4" s="16" customFormat="1" ht="39" customHeight="1">
      <c r="A676" s="104">
        <v>622</v>
      </c>
      <c r="B676" s="27" t="s">
        <v>1284</v>
      </c>
      <c r="C676" s="19" t="s">
        <v>281</v>
      </c>
      <c r="D676" s="41">
        <v>4550</v>
      </c>
    </row>
    <row r="677" spans="1:4" s="16" customFormat="1" ht="39" customHeight="1">
      <c r="A677" s="104">
        <v>623</v>
      </c>
      <c r="B677" s="27" t="s">
        <v>1285</v>
      </c>
      <c r="C677" s="19" t="s">
        <v>281</v>
      </c>
      <c r="D677" s="41">
        <v>5200</v>
      </c>
    </row>
    <row r="678" spans="1:4" s="16" customFormat="1" ht="39" customHeight="1">
      <c r="A678" s="104">
        <v>624</v>
      </c>
      <c r="B678" s="27" t="s">
        <v>1286</v>
      </c>
      <c r="C678" s="19" t="s">
        <v>281</v>
      </c>
      <c r="D678" s="41">
        <v>5460</v>
      </c>
    </row>
    <row r="679" spans="1:4" s="16" customFormat="1" ht="39" customHeight="1">
      <c r="A679" s="104">
        <v>625</v>
      </c>
      <c r="B679" s="27" t="s">
        <v>1287</v>
      </c>
      <c r="C679" s="19" t="s">
        <v>281</v>
      </c>
      <c r="D679" s="41">
        <v>6110</v>
      </c>
    </row>
    <row r="680" spans="1:4" s="16" customFormat="1" ht="39" customHeight="1">
      <c r="A680" s="104">
        <v>626</v>
      </c>
      <c r="B680" s="27" t="s">
        <v>1288</v>
      </c>
      <c r="C680" s="19" t="s">
        <v>281</v>
      </c>
      <c r="D680" s="41">
        <v>5460</v>
      </c>
    </row>
    <row r="681" spans="1:4" s="16" customFormat="1" ht="39" customHeight="1">
      <c r="A681" s="104">
        <v>627</v>
      </c>
      <c r="B681" s="27" t="s">
        <v>1289</v>
      </c>
      <c r="C681" s="19" t="s">
        <v>281</v>
      </c>
      <c r="D681" s="41">
        <v>5460</v>
      </c>
    </row>
    <row r="682" spans="1:4" s="16" customFormat="1" ht="39" customHeight="1">
      <c r="A682" s="104">
        <v>628</v>
      </c>
      <c r="B682" s="27" t="s">
        <v>1290</v>
      </c>
      <c r="C682" s="19" t="s">
        <v>281</v>
      </c>
      <c r="D682" s="41">
        <v>5200</v>
      </c>
    </row>
    <row r="683" spans="1:4" s="16" customFormat="1" ht="39" customHeight="1">
      <c r="A683" s="104">
        <v>629</v>
      </c>
      <c r="B683" s="27" t="s">
        <v>1291</v>
      </c>
      <c r="C683" s="19" t="s">
        <v>281</v>
      </c>
      <c r="D683" s="41">
        <v>5070</v>
      </c>
    </row>
    <row r="684" spans="1:4" s="16" customFormat="1" ht="39" customHeight="1">
      <c r="A684" s="104">
        <v>630</v>
      </c>
      <c r="B684" s="27" t="s">
        <v>1292</v>
      </c>
      <c r="C684" s="19" t="s">
        <v>281</v>
      </c>
      <c r="D684" s="41">
        <v>4810</v>
      </c>
    </row>
    <row r="685" spans="1:4" s="16" customFormat="1" ht="39" customHeight="1">
      <c r="A685" s="104">
        <v>631</v>
      </c>
      <c r="B685" s="27" t="s">
        <v>1293</v>
      </c>
      <c r="C685" s="19" t="s">
        <v>281</v>
      </c>
      <c r="D685" s="41">
        <v>5200</v>
      </c>
    </row>
    <row r="686" spans="1:4" s="16" customFormat="1" ht="39" customHeight="1">
      <c r="A686" s="104">
        <v>632</v>
      </c>
      <c r="B686" s="27" t="s">
        <v>1294</v>
      </c>
      <c r="C686" s="19" t="s">
        <v>281</v>
      </c>
      <c r="D686" s="41">
        <v>5200</v>
      </c>
    </row>
    <row r="687" spans="1:4" s="16" customFormat="1" ht="39" customHeight="1">
      <c r="A687" s="104">
        <v>633</v>
      </c>
      <c r="B687" s="27" t="s">
        <v>1295</v>
      </c>
      <c r="C687" s="19" t="s">
        <v>281</v>
      </c>
      <c r="D687" s="41">
        <v>6500</v>
      </c>
    </row>
    <row r="688" spans="1:4" s="16" customFormat="1" ht="39" customHeight="1">
      <c r="A688" s="104">
        <v>634</v>
      </c>
      <c r="B688" s="27" t="s">
        <v>1296</v>
      </c>
      <c r="C688" s="19" t="s">
        <v>281</v>
      </c>
      <c r="D688" s="41">
        <v>7930</v>
      </c>
    </row>
    <row r="689" spans="1:4" s="16" customFormat="1" ht="39" customHeight="1">
      <c r="A689" s="104">
        <v>635</v>
      </c>
      <c r="B689" s="27" t="s">
        <v>1297</v>
      </c>
      <c r="C689" s="19" t="s">
        <v>281</v>
      </c>
      <c r="D689" s="41">
        <v>13000</v>
      </c>
    </row>
    <row r="690" spans="1:4" s="16" customFormat="1" ht="39" customHeight="1">
      <c r="A690" s="104">
        <v>636</v>
      </c>
      <c r="B690" s="27" t="s">
        <v>1298</v>
      </c>
      <c r="C690" s="19" t="s">
        <v>281</v>
      </c>
      <c r="D690" s="41">
        <v>7800</v>
      </c>
    </row>
    <row r="691" spans="1:4" s="16" customFormat="1" ht="39" customHeight="1">
      <c r="A691" s="104">
        <v>637</v>
      </c>
      <c r="B691" s="27" t="s">
        <v>1299</v>
      </c>
      <c r="C691" s="19" t="s">
        <v>281</v>
      </c>
      <c r="D691" s="41">
        <v>14950</v>
      </c>
    </row>
    <row r="692" spans="1:4" s="16" customFormat="1" ht="39" customHeight="1">
      <c r="A692" s="104">
        <v>638</v>
      </c>
      <c r="B692" s="27" t="s">
        <v>1300</v>
      </c>
      <c r="C692" s="19" t="s">
        <v>281</v>
      </c>
      <c r="D692" s="41">
        <v>9490</v>
      </c>
    </row>
    <row r="693" spans="1:4" s="16" customFormat="1" ht="39" customHeight="1">
      <c r="A693" s="104">
        <v>639</v>
      </c>
      <c r="B693" s="27" t="s">
        <v>1301</v>
      </c>
      <c r="C693" s="19" t="s">
        <v>281</v>
      </c>
      <c r="D693" s="41">
        <v>5330</v>
      </c>
    </row>
    <row r="694" spans="1:4" s="16" customFormat="1" ht="39" customHeight="1">
      <c r="A694" s="104">
        <v>640</v>
      </c>
      <c r="B694" s="27" t="s">
        <v>1302</v>
      </c>
      <c r="C694" s="19" t="s">
        <v>281</v>
      </c>
      <c r="D694" s="41">
        <v>7930</v>
      </c>
    </row>
    <row r="695" spans="1:4" s="16" customFormat="1" ht="46.5" customHeight="1">
      <c r="A695" s="104">
        <v>641</v>
      </c>
      <c r="B695" s="27" t="s">
        <v>1303</v>
      </c>
      <c r="C695" s="19" t="s">
        <v>281</v>
      </c>
      <c r="D695" s="41">
        <v>9100</v>
      </c>
    </row>
    <row r="696" spans="1:4" s="16" customFormat="1" ht="62.25" customHeight="1">
      <c r="A696" s="104">
        <v>642</v>
      </c>
      <c r="B696" s="27" t="s">
        <v>1304</v>
      </c>
      <c r="C696" s="19" t="s">
        <v>281</v>
      </c>
      <c r="D696" s="41">
        <v>6500</v>
      </c>
    </row>
    <row r="697" spans="1:4" s="16" customFormat="1" ht="39" customHeight="1">
      <c r="A697" s="104">
        <v>643</v>
      </c>
      <c r="B697" s="27" t="s">
        <v>1305</v>
      </c>
      <c r="C697" s="19" t="s">
        <v>281</v>
      </c>
      <c r="D697" s="41">
        <v>6500</v>
      </c>
    </row>
    <row r="698" spans="1:4" s="31" customFormat="1" ht="28.5" customHeight="1">
      <c r="A698" s="326" t="s">
        <v>751</v>
      </c>
      <c r="B698" s="327"/>
      <c r="C698" s="327"/>
      <c r="D698" s="328"/>
    </row>
    <row r="699" spans="1:4" s="31" customFormat="1" ht="66.75" customHeight="1">
      <c r="A699" s="42">
        <v>644</v>
      </c>
      <c r="B699" s="27" t="s">
        <v>1015</v>
      </c>
      <c r="C699" s="19" t="s">
        <v>281</v>
      </c>
      <c r="D699" s="41">
        <v>11050</v>
      </c>
    </row>
    <row r="700" spans="1:4" s="31" customFormat="1" ht="60" customHeight="1">
      <c r="A700" s="42">
        <v>645</v>
      </c>
      <c r="B700" s="27" t="s">
        <v>1016</v>
      </c>
      <c r="C700" s="19" t="s">
        <v>281</v>
      </c>
      <c r="D700" s="41">
        <v>5199.727751380135</v>
      </c>
    </row>
    <row r="701" spans="1:4" s="31" customFormat="1" ht="27.75" customHeight="1">
      <c r="A701" s="313" t="s">
        <v>1068</v>
      </c>
      <c r="B701" s="314"/>
      <c r="C701" s="314"/>
      <c r="D701" s="315"/>
    </row>
    <row r="702" spans="1:4" s="31" customFormat="1" ht="29.25" customHeight="1">
      <c r="A702" s="317" t="s">
        <v>1069</v>
      </c>
      <c r="B702" s="318"/>
      <c r="C702" s="318"/>
      <c r="D702" s="319"/>
    </row>
    <row r="703" spans="1:4" s="31" customFormat="1" ht="36.75" customHeight="1">
      <c r="A703" s="40">
        <v>646</v>
      </c>
      <c r="B703" s="27" t="s">
        <v>1070</v>
      </c>
      <c r="C703" s="9" t="s">
        <v>281</v>
      </c>
      <c r="D703" s="41">
        <v>5850</v>
      </c>
    </row>
    <row r="704" spans="1:4" s="31" customFormat="1" ht="45" customHeight="1">
      <c r="A704" s="40">
        <v>647</v>
      </c>
      <c r="B704" s="27" t="s">
        <v>1071</v>
      </c>
      <c r="C704" s="9" t="s">
        <v>281</v>
      </c>
      <c r="D704" s="41">
        <v>6760</v>
      </c>
    </row>
    <row r="705" spans="1:4" s="31" customFormat="1" ht="54.75" customHeight="1">
      <c r="A705" s="40">
        <v>648</v>
      </c>
      <c r="B705" s="27" t="s">
        <v>1072</v>
      </c>
      <c r="C705" s="9" t="s">
        <v>281</v>
      </c>
      <c r="D705" s="41">
        <v>23140</v>
      </c>
    </row>
    <row r="706" spans="1:4" s="31" customFormat="1" ht="80.25" customHeight="1">
      <c r="A706" s="40">
        <v>649</v>
      </c>
      <c r="B706" s="27" t="s">
        <v>1073</v>
      </c>
      <c r="C706" s="9" t="s">
        <v>281</v>
      </c>
      <c r="D706" s="41">
        <v>31200</v>
      </c>
    </row>
    <row r="707" spans="1:4" s="31" customFormat="1" ht="82.5" customHeight="1">
      <c r="A707" s="40">
        <v>650</v>
      </c>
      <c r="B707" s="27" t="s">
        <v>1074</v>
      </c>
      <c r="C707" s="9" t="s">
        <v>281</v>
      </c>
      <c r="D707" s="41">
        <v>33800</v>
      </c>
    </row>
    <row r="708" spans="1:4" s="31" customFormat="1" ht="30" customHeight="1">
      <c r="A708" s="317" t="s">
        <v>1075</v>
      </c>
      <c r="B708" s="318"/>
      <c r="C708" s="318"/>
      <c r="D708" s="319"/>
    </row>
    <row r="709" spans="1:4" s="31" customFormat="1" ht="38.25" customHeight="1">
      <c r="A709" s="111">
        <v>651</v>
      </c>
      <c r="B709" s="27" t="s">
        <v>1076</v>
      </c>
      <c r="C709" s="9" t="s">
        <v>281</v>
      </c>
      <c r="D709" s="41">
        <v>12610</v>
      </c>
    </row>
    <row r="710" spans="1:4" s="31" customFormat="1" ht="45" customHeight="1">
      <c r="A710" s="111">
        <v>652</v>
      </c>
      <c r="B710" s="27" t="s">
        <v>1077</v>
      </c>
      <c r="C710" s="9" t="s">
        <v>281</v>
      </c>
      <c r="D710" s="41">
        <v>14950</v>
      </c>
    </row>
    <row r="711" spans="1:4" s="31" customFormat="1" ht="39.75" customHeight="1">
      <c r="A711" s="111">
        <v>653</v>
      </c>
      <c r="B711" s="27" t="s">
        <v>1078</v>
      </c>
      <c r="C711" s="9" t="s">
        <v>281</v>
      </c>
      <c r="D711" s="41">
        <v>7540</v>
      </c>
    </row>
    <row r="712" spans="1:4" s="31" customFormat="1" ht="39.75" customHeight="1">
      <c r="A712" s="111">
        <v>654</v>
      </c>
      <c r="B712" s="27" t="s">
        <v>1079</v>
      </c>
      <c r="C712" s="9" t="s">
        <v>281</v>
      </c>
      <c r="D712" s="41">
        <v>5460</v>
      </c>
    </row>
    <row r="713" spans="1:4" s="31" customFormat="1" ht="33.75" customHeight="1">
      <c r="A713" s="317" t="s">
        <v>1080</v>
      </c>
      <c r="B713" s="318"/>
      <c r="C713" s="318"/>
      <c r="D713" s="319"/>
    </row>
    <row r="714" spans="1:4" s="31" customFormat="1" ht="61.5" customHeight="1">
      <c r="A714" s="111">
        <v>655</v>
      </c>
      <c r="B714" s="27" t="s">
        <v>1081</v>
      </c>
      <c r="C714" s="9" t="s">
        <v>281</v>
      </c>
      <c r="D714" s="41">
        <v>22490</v>
      </c>
    </row>
    <row r="715" spans="1:4" s="31" customFormat="1" ht="43.5" customHeight="1">
      <c r="A715" s="111">
        <v>656</v>
      </c>
      <c r="B715" s="27" t="s">
        <v>1082</v>
      </c>
      <c r="C715" s="9" t="s">
        <v>281</v>
      </c>
      <c r="D715" s="41">
        <v>7410</v>
      </c>
    </row>
    <row r="716" spans="1:4" s="31" customFormat="1" ht="30" customHeight="1">
      <c r="A716" s="111">
        <v>657</v>
      </c>
      <c r="B716" s="27" t="s">
        <v>1083</v>
      </c>
      <c r="C716" s="9" t="s">
        <v>281</v>
      </c>
      <c r="D716" s="41">
        <v>7410</v>
      </c>
    </row>
    <row r="717" spans="1:4" s="31" customFormat="1" ht="39" customHeight="1">
      <c r="A717" s="111">
        <v>658</v>
      </c>
      <c r="B717" s="27" t="s">
        <v>1084</v>
      </c>
      <c r="C717" s="9" t="s">
        <v>281</v>
      </c>
      <c r="D717" s="41">
        <v>34190</v>
      </c>
    </row>
    <row r="718" spans="1:4" s="31" customFormat="1" ht="30.75" customHeight="1">
      <c r="A718" s="317" t="s">
        <v>1085</v>
      </c>
      <c r="B718" s="318"/>
      <c r="C718" s="318"/>
      <c r="D718" s="319"/>
    </row>
    <row r="719" spans="1:4" s="31" customFormat="1" ht="84" customHeight="1">
      <c r="A719" s="111">
        <v>659</v>
      </c>
      <c r="B719" s="27" t="s">
        <v>1086</v>
      </c>
      <c r="C719" s="9" t="s">
        <v>281</v>
      </c>
      <c r="D719" s="41">
        <v>10790</v>
      </c>
    </row>
    <row r="720" spans="1:4" s="31" customFormat="1" ht="58.5" customHeight="1">
      <c r="A720" s="111">
        <v>660</v>
      </c>
      <c r="B720" s="27" t="s">
        <v>1087</v>
      </c>
      <c r="C720" s="9" t="s">
        <v>281</v>
      </c>
      <c r="D720" s="41">
        <v>32890</v>
      </c>
    </row>
    <row r="721" spans="1:4" s="31" customFormat="1" ht="33" customHeight="1">
      <c r="A721" s="317" t="s">
        <v>1088</v>
      </c>
      <c r="B721" s="318"/>
      <c r="C721" s="318"/>
      <c r="D721" s="319"/>
    </row>
    <row r="722" spans="1:4" s="31" customFormat="1" ht="104.25" customHeight="1">
      <c r="A722" s="111">
        <v>661</v>
      </c>
      <c r="B722" s="27" t="s">
        <v>1089</v>
      </c>
      <c r="C722" s="9" t="s">
        <v>281</v>
      </c>
      <c r="D722" s="41">
        <v>13910</v>
      </c>
    </row>
    <row r="723" spans="1:4" s="31" customFormat="1" ht="62.25" customHeight="1">
      <c r="A723" s="111">
        <v>662</v>
      </c>
      <c r="B723" s="27" t="s">
        <v>1090</v>
      </c>
      <c r="C723" s="9" t="s">
        <v>281</v>
      </c>
      <c r="D723" s="41">
        <v>29380</v>
      </c>
    </row>
    <row r="724" spans="1:4" s="5" customFormat="1" ht="39" customHeight="1">
      <c r="A724" s="111">
        <v>663</v>
      </c>
      <c r="B724" s="27" t="s">
        <v>1091</v>
      </c>
      <c r="C724" s="9" t="s">
        <v>281</v>
      </c>
      <c r="D724" s="41">
        <v>35230</v>
      </c>
    </row>
    <row r="725" spans="1:4" s="13" customFormat="1" ht="35.25" customHeight="1">
      <c r="A725" s="317" t="s">
        <v>1092</v>
      </c>
      <c r="B725" s="318"/>
      <c r="C725" s="318"/>
      <c r="D725" s="319"/>
    </row>
    <row r="726" spans="1:4" s="13" customFormat="1" ht="48" customHeight="1">
      <c r="A726" s="94">
        <v>664</v>
      </c>
      <c r="B726" s="27" t="s">
        <v>1093</v>
      </c>
      <c r="C726" s="9" t="s">
        <v>281</v>
      </c>
      <c r="D726" s="41">
        <v>16250</v>
      </c>
    </row>
    <row r="727" spans="1:4" s="13" customFormat="1" ht="26.25" customHeight="1">
      <c r="A727" s="289" t="s">
        <v>569</v>
      </c>
      <c r="B727" s="290"/>
      <c r="C727" s="290"/>
      <c r="D727" s="291"/>
    </row>
    <row r="728" spans="1:4" s="17" customFormat="1" ht="45.75" customHeight="1">
      <c r="A728" s="42">
        <v>665</v>
      </c>
      <c r="B728" s="43" t="s">
        <v>639</v>
      </c>
      <c r="C728" s="52" t="s">
        <v>281</v>
      </c>
      <c r="D728" s="41">
        <v>6240</v>
      </c>
    </row>
    <row r="729" spans="1:4" s="17" customFormat="1" ht="45" customHeight="1">
      <c r="A729" s="42">
        <v>666</v>
      </c>
      <c r="B729" s="43" t="s">
        <v>640</v>
      </c>
      <c r="C729" s="19" t="s">
        <v>281</v>
      </c>
      <c r="D729" s="41">
        <v>6240</v>
      </c>
    </row>
    <row r="730" spans="1:4" s="17" customFormat="1" ht="48" customHeight="1">
      <c r="A730" s="42">
        <v>668</v>
      </c>
      <c r="B730" s="65" t="s">
        <v>641</v>
      </c>
      <c r="C730" s="52" t="s">
        <v>281</v>
      </c>
      <c r="D730" s="41">
        <v>16380</v>
      </c>
    </row>
    <row r="731" spans="1:4" s="28" customFormat="1" ht="40.5" customHeight="1">
      <c r="A731" s="42">
        <v>669</v>
      </c>
      <c r="B731" s="65" t="s">
        <v>642</v>
      </c>
      <c r="C731" s="19" t="s">
        <v>281</v>
      </c>
      <c r="D731" s="41">
        <v>4550</v>
      </c>
    </row>
    <row r="732" spans="1:4" s="16" customFormat="1" ht="33" customHeight="1">
      <c r="A732" s="42">
        <v>670</v>
      </c>
      <c r="B732" s="43" t="s">
        <v>643</v>
      </c>
      <c r="C732" s="52" t="s">
        <v>281</v>
      </c>
      <c r="D732" s="41">
        <v>7800</v>
      </c>
    </row>
    <row r="733" spans="1:4" s="16" customFormat="1" ht="18.75">
      <c r="A733" s="277" t="s">
        <v>282</v>
      </c>
      <c r="B733" s="278"/>
      <c r="C733" s="278"/>
      <c r="D733" s="279"/>
    </row>
    <row r="734" spans="1:4" s="16" customFormat="1" ht="18.75">
      <c r="A734" s="300" t="s">
        <v>1340</v>
      </c>
      <c r="B734" s="301"/>
      <c r="C734" s="301"/>
      <c r="D734" s="302"/>
    </row>
    <row r="735" spans="1:4" s="16" customFormat="1" ht="37.5">
      <c r="A735" s="42">
        <v>671</v>
      </c>
      <c r="B735" s="8" t="str">
        <f>'Весь прейск 2020 года '!C738</f>
        <v>Бактериологическое исследование смывов из бронхов ручным методом (выделение чистой культуры)</v>
      </c>
      <c r="C735" s="9" t="s">
        <v>146</v>
      </c>
      <c r="D735" s="41">
        <f>6500*1.3</f>
        <v>8450</v>
      </c>
    </row>
    <row r="736" spans="1:4" s="16" customFormat="1" ht="37.5">
      <c r="A736" s="42">
        <v>672</v>
      </c>
      <c r="B736" s="8" t="str">
        <f>'Весь прейск 2020 года '!C739</f>
        <v>Бактериологическое исследование мокроты ручным методом (выделение чистой культуры)</v>
      </c>
      <c r="C736" s="9" t="s">
        <v>146</v>
      </c>
      <c r="D736" s="41">
        <f>6500*1.3</f>
        <v>8450</v>
      </c>
    </row>
    <row r="737" spans="1:4" s="16" customFormat="1" ht="54.75" customHeight="1">
      <c r="A737" s="42">
        <v>673</v>
      </c>
      <c r="B737" s="8" t="str">
        <f>'Весь прейск 2020 года '!C740</f>
        <v>Бактериологическое исследование отделяемого из зева, ран, глаз, ушей, мочи, желчи и др. ручным методом (выделение чистой культуры)</v>
      </c>
      <c r="C737" s="9" t="s">
        <v>146</v>
      </c>
      <c r="D737" s="41">
        <f>6500*1.3</f>
        <v>8450</v>
      </c>
    </row>
    <row r="738" spans="1:4" s="16" customFormat="1" ht="37.5">
      <c r="A738" s="42">
        <v>674</v>
      </c>
      <c r="B738" s="8" t="str">
        <f>'Весь прейск 2020 года '!C741</f>
        <v>Бактериологическое исследование грудного молока ручным методом (выделение чистой культуры)</v>
      </c>
      <c r="C738" s="9" t="s">
        <v>146</v>
      </c>
      <c r="D738" s="41">
        <f>6500*1.3</f>
        <v>8450</v>
      </c>
    </row>
    <row r="739" spans="1:4" s="16" customFormat="1" ht="56.25">
      <c r="A739" s="42">
        <v>675</v>
      </c>
      <c r="B739" s="8" t="str">
        <f>'Весь прейск 2020 года '!C742</f>
        <v>Бактериологическое исследование биологического материала на пищевые токсикоинфекции ручным методом (выделение чистой культуры)</v>
      </c>
      <c r="C739" s="9" t="s">
        <v>146</v>
      </c>
      <c r="D739" s="41">
        <f>6500*1.3</f>
        <v>8450</v>
      </c>
    </row>
    <row r="740" spans="1:4" s="16" customFormat="1" ht="37.5">
      <c r="A740" s="42">
        <v>676</v>
      </c>
      <c r="B740" s="8" t="str">
        <f>'Весь прейск 2020 года '!C743</f>
        <v>Бактериологическое исследование мокроты(выделение чистой культуры) на анализаторе</v>
      </c>
      <c r="C740" s="9" t="s">
        <v>146</v>
      </c>
      <c r="D740" s="41">
        <f>9000*1.3</f>
        <v>11700</v>
      </c>
    </row>
    <row r="741" spans="1:4" s="16" customFormat="1" ht="42" customHeight="1">
      <c r="A741" s="42">
        <v>677</v>
      </c>
      <c r="B741" s="8" t="str">
        <f>'Весь прейск 2020 года '!C744</f>
        <v>Бактериологическое исследование отделяемого из зева, ран, глаз, ушей, мочи, желчи и другое на анализаторе</v>
      </c>
      <c r="C741" s="9" t="s">
        <v>146</v>
      </c>
      <c r="D741" s="197">
        <f>9000*1.3</f>
        <v>11700</v>
      </c>
    </row>
    <row r="742" spans="1:4" s="16" customFormat="1" ht="37.5">
      <c r="A742" s="42">
        <v>678</v>
      </c>
      <c r="B742" s="8" t="str">
        <f>'Весь прейск 2020 года '!C745</f>
        <v>Бактериологическое исследование грудного молока ручным методом (выделение чистой культуры) на анализаторе</v>
      </c>
      <c r="C742" s="9" t="s">
        <v>146</v>
      </c>
      <c r="D742" s="197">
        <f>9000*1.3</f>
        <v>11700</v>
      </c>
    </row>
    <row r="743" spans="1:4" s="16" customFormat="1" ht="56.25">
      <c r="A743" s="42">
        <v>679</v>
      </c>
      <c r="B743" s="8" t="str">
        <f>'Весь прейск 2020 года '!C746</f>
        <v>Бактериологическое исследование носоглоточной слизи на Neisseria meningitis (выделение чистой культуры) ручным методом</v>
      </c>
      <c r="C743" s="9" t="s">
        <v>146</v>
      </c>
      <c r="D743" s="197">
        <f>4000*1.3</f>
        <v>5200</v>
      </c>
    </row>
    <row r="744" spans="1:4" s="16" customFormat="1" ht="49.5" customHeight="1">
      <c r="A744" s="42">
        <v>680</v>
      </c>
      <c r="B744" s="8" t="str">
        <f>'Весь прейск 2020 года '!C747</f>
        <v>Бактериологическое исследование спинномозговой жидкости на Neisseria meningitis  (выделение чистой культуры) ручным методом</v>
      </c>
      <c r="C744" s="9" t="s">
        <v>146</v>
      </c>
      <c r="D744" s="197">
        <f>4000*1.3</f>
        <v>5200</v>
      </c>
    </row>
    <row r="745" spans="1:4" s="16" customFormat="1" ht="86.25" customHeight="1">
      <c r="A745" s="42">
        <v>681</v>
      </c>
      <c r="B745" s="8" t="str">
        <f>'Весь прейск 2020 года '!C748</f>
        <v>Бактериологическое исследование носоглоточной слизи на Neisseria meningitis на анализаторе</v>
      </c>
      <c r="C745" s="9" t="s">
        <v>146</v>
      </c>
      <c r="D745" s="197">
        <f>9000*1.3</f>
        <v>11700</v>
      </c>
    </row>
    <row r="746" spans="1:4" s="31" customFormat="1" ht="56.25">
      <c r="A746" s="42">
        <v>682</v>
      </c>
      <c r="B746" s="8" t="str">
        <f>'Весь прейск 2020 года '!C749</f>
        <v>Бактериологическое исследование спинномозговой жидкости на Neisseria meningitis (нейссерия менингитис) (выделение чистой культуры) на анализаторе</v>
      </c>
      <c r="C746" s="9" t="s">
        <v>146</v>
      </c>
      <c r="D746" s="197">
        <f>9000*1.3</f>
        <v>11700</v>
      </c>
    </row>
    <row r="747" spans="1:4" s="16" customFormat="1" ht="56.25">
      <c r="A747" s="42">
        <v>683</v>
      </c>
      <c r="B747" s="8" t="str">
        <f>'Весь прейск 2020 года '!C750</f>
        <v>Бактериологическое исследование отделяемого из зева и носа на Staphylococcus aureus ручным методом (выделение чистой культуры)</v>
      </c>
      <c r="C747" s="9" t="s">
        <v>146</v>
      </c>
      <c r="D747" s="197">
        <f>3200*1.3</f>
        <v>4160</v>
      </c>
    </row>
    <row r="748" spans="1:4" s="16" customFormat="1" ht="37.5">
      <c r="A748" s="42">
        <v>684</v>
      </c>
      <c r="B748" s="8" t="str">
        <f>'Весь прейск 2020 года '!C751</f>
        <v>Бактериологическое исследование отделяемого из зева и носа на Staphylococcus aureus  на анализаторе</v>
      </c>
      <c r="C748" s="9" t="s">
        <v>146</v>
      </c>
      <c r="D748" s="197">
        <v>9000</v>
      </c>
    </row>
    <row r="749" spans="1:4" s="16" customFormat="1" ht="37.5">
      <c r="A749" s="42">
        <v>685</v>
      </c>
      <c r="B749" s="8" t="str">
        <f>'Весь прейск 2020 года '!C752</f>
        <v>Бактериологическое исследование отделяемого носа и зева на дифтерию ручным методом (выделение чистой культуры)</v>
      </c>
      <c r="C749" s="9" t="s">
        <v>146</v>
      </c>
      <c r="D749" s="197">
        <v>4000</v>
      </c>
    </row>
    <row r="750" spans="1:4" s="16" customFormat="1" ht="37.5">
      <c r="A750" s="42">
        <v>686</v>
      </c>
      <c r="B750" s="8" t="str">
        <f>'Весь прейск 2020 года '!C753</f>
        <v>Бактериологическое исследование отделяемого носа и зева на дифтерию на анализаторе</v>
      </c>
      <c r="C750" s="9" t="s">
        <v>146</v>
      </c>
      <c r="D750" s="197">
        <v>9000</v>
      </c>
    </row>
    <row r="751" spans="1:4" s="16" customFormat="1" ht="37.5">
      <c r="A751" s="42">
        <v>687</v>
      </c>
      <c r="B751" s="8" t="str">
        <f>'Весь прейск 2020 года '!C754</f>
        <v>Бактериологическое исследование аутопсийного материала ручным методом (выделение чистой культуры)</v>
      </c>
      <c r="C751" s="9" t="s">
        <v>146</v>
      </c>
      <c r="D751" s="197">
        <v>4000</v>
      </c>
    </row>
    <row r="752" spans="1:4" s="16" customFormat="1" ht="58.5" customHeight="1">
      <c r="A752" s="42">
        <v>688</v>
      </c>
      <c r="B752" s="8" t="str">
        <f>'Весь прейск 2020 года '!C755</f>
        <v>Бактериологическое исследование крови на стерильность ручным методом (выделение чистой культуры)</v>
      </c>
      <c r="C752" s="9" t="s">
        <v>146</v>
      </c>
      <c r="D752" s="197">
        <v>5500</v>
      </c>
    </row>
    <row r="753" spans="1:4" s="16" customFormat="1" ht="37.5">
      <c r="A753" s="42">
        <v>689</v>
      </c>
      <c r="B753" s="8" t="str">
        <f>'Весь прейск 2020 года '!C756</f>
        <v>Бактериологическое исследование крови на стерильность на анализаторе</v>
      </c>
      <c r="C753" s="9" t="s">
        <v>146</v>
      </c>
      <c r="D753" s="197">
        <v>7000</v>
      </c>
    </row>
    <row r="754" spans="1:4" s="16" customFormat="1" ht="37.5">
      <c r="A754" s="42">
        <v>690</v>
      </c>
      <c r="B754" s="8" t="str">
        <f>'Весь прейск 2020 года '!C757</f>
        <v>Бактериологическое исследование крови на сальмонеллез ручным методом (выделение чистой культуры)</v>
      </c>
      <c r="C754" s="9" t="s">
        <v>146</v>
      </c>
      <c r="D754" s="197">
        <v>4500</v>
      </c>
    </row>
    <row r="755" spans="1:4" s="16" customFormat="1" ht="56.25">
      <c r="A755" s="42">
        <v>691</v>
      </c>
      <c r="B755" s="8" t="str">
        <f>'Весь прейск 2020 года '!C758</f>
        <v>Бактериологическое исследование биологического материала на грибы рода Candida (кандида) ручным методом (выделение чистой культуры)</v>
      </c>
      <c r="C755" s="9" t="s">
        <v>146</v>
      </c>
      <c r="D755" s="197">
        <v>3000</v>
      </c>
    </row>
    <row r="756" spans="1:4" s="16" customFormat="1" ht="56.25">
      <c r="A756" s="42">
        <v>692</v>
      </c>
      <c r="B756" s="8" t="str">
        <f>'Весь прейск 2020 года '!C759</f>
        <v>Бактериологическое исследование биологического материала на грибы рода Aspergillus ручным методом (выделение чистой культуры)</v>
      </c>
      <c r="C756" s="9" t="s">
        <v>146</v>
      </c>
      <c r="D756" s="197">
        <v>3000</v>
      </c>
    </row>
    <row r="757" spans="1:4" s="16" customFormat="1" ht="37.5">
      <c r="A757" s="42">
        <v>693</v>
      </c>
      <c r="B757" s="8" t="str">
        <f>'Весь прейск 2020 года '!C760</f>
        <v>Бактериологическое исследование биологического материала на грибы рода Candida (кандида) на анализаторе</v>
      </c>
      <c r="C757" s="9" t="s">
        <v>146</v>
      </c>
      <c r="D757" s="197">
        <v>9000</v>
      </c>
    </row>
    <row r="758" spans="1:4" s="16" customFormat="1" ht="37.5">
      <c r="A758" s="42">
        <v>694</v>
      </c>
      <c r="B758" s="8" t="str">
        <f>'Весь прейск 2020 года '!C761</f>
        <v>Бактериологическое исследование испражнений на кишечный дисбактериоз ручным методом</v>
      </c>
      <c r="C758" s="9" t="s">
        <v>146</v>
      </c>
      <c r="D758" s="197">
        <v>8000</v>
      </c>
    </row>
    <row r="759" spans="1:4" s="16" customFormat="1" ht="37.5">
      <c r="A759" s="42">
        <v>695</v>
      </c>
      <c r="B759" s="8" t="str">
        <f>'Весь прейск 2020 года '!C762</f>
        <v>Бактериологическое исследование испражнений на микробиоционоз влагалища ручным методом</v>
      </c>
      <c r="C759" s="9" t="s">
        <v>146</v>
      </c>
      <c r="D759" s="197">
        <v>8000.0627760352945</v>
      </c>
    </row>
    <row r="760" spans="1:4" s="16" customFormat="1" ht="37.5">
      <c r="A760" s="42">
        <v>696</v>
      </c>
      <c r="B760" s="8" t="str">
        <f>'Весь прейск 2020 года '!C763</f>
        <v>Бактериологическое исследование испражнений на микробиоционоз ротовой полости ручным методом</v>
      </c>
      <c r="C760" s="9" t="s">
        <v>146</v>
      </c>
      <c r="D760" s="197">
        <v>8000</v>
      </c>
    </row>
    <row r="761" spans="1:4" s="16" customFormat="1" ht="56.25">
      <c r="A761" s="42">
        <v>697</v>
      </c>
      <c r="B761" s="8" t="str">
        <f>'Весь прейск 2020 года '!C764</f>
        <v>Бактериологическое исследование испражнений на патогенную и условно- патогенную микрофлору ручным методом (выделение чистой культуры)</v>
      </c>
      <c r="C761" s="9" t="s">
        <v>146</v>
      </c>
      <c r="D761" s="197">
        <v>4500</v>
      </c>
    </row>
    <row r="762" spans="1:4" s="16" customFormat="1" ht="37.5">
      <c r="A762" s="42">
        <v>698</v>
      </c>
      <c r="B762" s="8" t="str">
        <f>'Весь прейск 2020 года '!C765</f>
        <v>Бактериологическое исследование испражнений на иерсиниоз, ручным методом (выделение чистой культуры)</v>
      </c>
      <c r="C762" s="9" t="s">
        <v>146</v>
      </c>
      <c r="D762" s="197">
        <v>4500</v>
      </c>
    </row>
    <row r="763" spans="1:4" s="16" customFormat="1" ht="37.5">
      <c r="A763" s="42">
        <v>699</v>
      </c>
      <c r="B763" s="8" t="str">
        <f>'Весь прейск 2020 года '!C766</f>
        <v>Бактериологическое исследование испражнений на листериоз ручным методом (выделение чистой культуры)</v>
      </c>
      <c r="C763" s="9" t="s">
        <v>146</v>
      </c>
      <c r="D763" s="197">
        <v>4500</v>
      </c>
    </row>
    <row r="764" spans="1:4" s="16" customFormat="1" ht="56.25">
      <c r="A764" s="42">
        <v>700</v>
      </c>
      <c r="B764" s="8" t="str">
        <f>'Весь прейск 2020 года '!C767</f>
        <v>Бактериологическое исследование биологического материала на Vibrio cholerae (вибрио холера) (ручным методом (выделение чистой культуры)</v>
      </c>
      <c r="C764" s="9" t="s">
        <v>146</v>
      </c>
      <c r="D764" s="197">
        <v>4000</v>
      </c>
    </row>
    <row r="765" spans="1:4" s="16" customFormat="1" ht="37.5">
      <c r="A765" s="42">
        <v>701</v>
      </c>
      <c r="B765" s="8" t="str">
        <f>'Весь прейск 2020 года '!C768</f>
        <v>Бактериологическое исследование  биоматериала на коклюш и паракоклюш</v>
      </c>
      <c r="C765" s="9" t="s">
        <v>146</v>
      </c>
      <c r="D765" s="197">
        <v>4500</v>
      </c>
    </row>
    <row r="766" spans="1:4" s="16" customFormat="1" ht="52.5" customHeight="1">
      <c r="A766" s="42">
        <v>702</v>
      </c>
      <c r="B766" s="8" t="str">
        <f>'Весь прейск 2020 года '!C769</f>
        <v>Бактериологическое исследование и чувствительность к антибиотикам на стрептококк группы В (Str. agalaсtiae)</v>
      </c>
      <c r="C766" s="9" t="s">
        <v>146</v>
      </c>
      <c r="D766" s="197">
        <v>8500</v>
      </c>
    </row>
    <row r="767" spans="1:4" s="16" customFormat="1" ht="52.5" customHeight="1">
      <c r="A767" s="42">
        <v>703</v>
      </c>
      <c r="B767" s="8" t="s">
        <v>1343</v>
      </c>
      <c r="C767" s="9" t="s">
        <v>146</v>
      </c>
      <c r="D767" s="197">
        <v>3000</v>
      </c>
    </row>
    <row r="768" spans="1:4" s="16" customFormat="1" ht="37.5">
      <c r="A768" s="42">
        <v>704</v>
      </c>
      <c r="B768" s="8" t="s">
        <v>1342</v>
      </c>
      <c r="C768" s="9" t="s">
        <v>146</v>
      </c>
      <c r="D768" s="197">
        <v>3000</v>
      </c>
    </row>
    <row r="769" spans="1:4" s="16" customFormat="1" ht="18.75">
      <c r="A769" s="310" t="s">
        <v>1320</v>
      </c>
      <c r="B769" s="332"/>
      <c r="C769" s="332"/>
      <c r="D769" s="333"/>
    </row>
    <row r="770" spans="1:4" s="16" customFormat="1" ht="37.5">
      <c r="A770" s="42">
        <v>705</v>
      </c>
      <c r="B770" s="8" t="s">
        <v>1321</v>
      </c>
      <c r="C770" s="9" t="s">
        <v>146</v>
      </c>
      <c r="D770" s="197">
        <f>1700*1.3</f>
        <v>2210</v>
      </c>
    </row>
    <row r="771" spans="1:4" s="16" customFormat="1" ht="18.75">
      <c r="A771" s="42">
        <v>706</v>
      </c>
      <c r="B771" s="8" t="s">
        <v>1322</v>
      </c>
      <c r="C771" s="9" t="s">
        <v>146</v>
      </c>
      <c r="D771" s="197">
        <f>3500*1.3</f>
        <v>4550</v>
      </c>
    </row>
    <row r="772" spans="1:4" s="16" customFormat="1" ht="37.5">
      <c r="A772" s="42">
        <v>707</v>
      </c>
      <c r="B772" s="8" t="s">
        <v>1323</v>
      </c>
      <c r="C772" s="9" t="s">
        <v>146</v>
      </c>
      <c r="D772" s="197">
        <f>4000*1.3</f>
        <v>5200</v>
      </c>
    </row>
    <row r="773" spans="1:4" s="16" customFormat="1" ht="37.5">
      <c r="A773" s="42">
        <v>708</v>
      </c>
      <c r="B773" s="8" t="s">
        <v>1324</v>
      </c>
      <c r="C773" s="9" t="s">
        <v>146</v>
      </c>
      <c r="D773" s="197">
        <f>1500*1.3</f>
        <v>1950</v>
      </c>
    </row>
    <row r="774" spans="1:4" s="16" customFormat="1" ht="37.5">
      <c r="A774" s="42">
        <v>709</v>
      </c>
      <c r="B774" s="8" t="s">
        <v>1325</v>
      </c>
      <c r="C774" s="9" t="s">
        <v>146</v>
      </c>
      <c r="D774" s="197">
        <f aca="true" t="shared" si="0" ref="D774:D780">2000*1.3</f>
        <v>2600</v>
      </c>
    </row>
    <row r="775" spans="1:4" s="16" customFormat="1" ht="37.5">
      <c r="A775" s="42">
        <v>710</v>
      </c>
      <c r="B775" s="8" t="s">
        <v>1326</v>
      </c>
      <c r="C775" s="9" t="s">
        <v>146</v>
      </c>
      <c r="D775" s="197">
        <f t="shared" si="0"/>
        <v>2600</v>
      </c>
    </row>
    <row r="776" spans="1:4" s="16" customFormat="1" ht="37.5">
      <c r="A776" s="42">
        <v>711</v>
      </c>
      <c r="B776" s="8" t="s">
        <v>1327</v>
      </c>
      <c r="C776" s="9" t="s">
        <v>146</v>
      </c>
      <c r="D776" s="197">
        <f t="shared" si="0"/>
        <v>2600</v>
      </c>
    </row>
    <row r="777" spans="1:4" s="16" customFormat="1" ht="37.5">
      <c r="A777" s="42">
        <v>712</v>
      </c>
      <c r="B777" s="8" t="s">
        <v>1328</v>
      </c>
      <c r="C777" s="9" t="s">
        <v>146</v>
      </c>
      <c r="D777" s="197">
        <f t="shared" si="0"/>
        <v>2600</v>
      </c>
    </row>
    <row r="778" spans="1:4" s="16" customFormat="1" ht="37.5">
      <c r="A778" s="42">
        <v>713</v>
      </c>
      <c r="B778" s="8" t="s">
        <v>1329</v>
      </c>
      <c r="C778" s="9" t="s">
        <v>146</v>
      </c>
      <c r="D778" s="197">
        <f t="shared" si="0"/>
        <v>2600</v>
      </c>
    </row>
    <row r="779" spans="1:4" s="16" customFormat="1" ht="37.5">
      <c r="A779" s="42">
        <v>714</v>
      </c>
      <c r="B779" s="8" t="s">
        <v>1330</v>
      </c>
      <c r="C779" s="9" t="s">
        <v>146</v>
      </c>
      <c r="D779" s="197">
        <f t="shared" si="0"/>
        <v>2600</v>
      </c>
    </row>
    <row r="780" spans="1:4" s="16" customFormat="1" ht="37.5">
      <c r="A780" s="42">
        <v>715</v>
      </c>
      <c r="B780" s="8" t="s">
        <v>1331</v>
      </c>
      <c r="C780" s="9" t="s">
        <v>146</v>
      </c>
      <c r="D780" s="197">
        <f t="shared" si="0"/>
        <v>2600</v>
      </c>
    </row>
    <row r="781" spans="1:4" s="16" customFormat="1" ht="18.75">
      <c r="A781" s="310" t="s">
        <v>1344</v>
      </c>
      <c r="B781" s="311"/>
      <c r="C781" s="311"/>
      <c r="D781" s="312"/>
    </row>
    <row r="782" spans="1:4" s="16" customFormat="1" ht="37.5">
      <c r="A782" s="42">
        <v>716</v>
      </c>
      <c r="B782" s="8" t="s">
        <v>1333</v>
      </c>
      <c r="C782" s="9" t="s">
        <v>146</v>
      </c>
      <c r="D782" s="197">
        <f>1500*1.3</f>
        <v>1950</v>
      </c>
    </row>
    <row r="783" spans="1:4" s="16" customFormat="1" ht="75">
      <c r="A783" s="42">
        <v>718</v>
      </c>
      <c r="B783" s="8" t="s">
        <v>1345</v>
      </c>
      <c r="C783" s="9" t="s">
        <v>146</v>
      </c>
      <c r="D783" s="197">
        <f>3000*1.3</f>
        <v>3900</v>
      </c>
    </row>
    <row r="784" spans="1:4" s="16" customFormat="1" ht="37.5">
      <c r="A784" s="42">
        <v>720</v>
      </c>
      <c r="B784" s="8" t="s">
        <v>538</v>
      </c>
      <c r="C784" s="9" t="s">
        <v>146</v>
      </c>
      <c r="D784" s="197">
        <f>1000*1.3</f>
        <v>1300</v>
      </c>
    </row>
    <row r="785" spans="1:4" s="16" customFormat="1" ht="56.25">
      <c r="A785" s="42">
        <v>722</v>
      </c>
      <c r="B785" s="8" t="s">
        <v>1334</v>
      </c>
      <c r="C785" s="9" t="s">
        <v>146</v>
      </c>
      <c r="D785" s="197">
        <f>1000*1.3</f>
        <v>1300</v>
      </c>
    </row>
    <row r="786" spans="1:4" s="16" customFormat="1" ht="37.5">
      <c r="A786" s="42">
        <v>724</v>
      </c>
      <c r="B786" s="8" t="s">
        <v>539</v>
      </c>
      <c r="C786" s="9" t="s">
        <v>146</v>
      </c>
      <c r="D786" s="197">
        <f>3000*1.3</f>
        <v>3900</v>
      </c>
    </row>
    <row r="787" spans="1:4" s="16" customFormat="1" ht="56.25">
      <c r="A787" s="42">
        <v>726</v>
      </c>
      <c r="B787" s="8" t="s">
        <v>1335</v>
      </c>
      <c r="C787" s="9" t="s">
        <v>146</v>
      </c>
      <c r="D787" s="197">
        <f>3000*1.3</f>
        <v>3900</v>
      </c>
    </row>
    <row r="788" spans="1:4" s="16" customFormat="1" ht="18.75">
      <c r="A788" s="42">
        <v>728</v>
      </c>
      <c r="B788" s="8" t="s">
        <v>1336</v>
      </c>
      <c r="C788" s="9" t="s">
        <v>146</v>
      </c>
      <c r="D788" s="197">
        <f>3000*1.3</f>
        <v>3900</v>
      </c>
    </row>
    <row r="789" spans="1:4" s="16" customFormat="1" ht="18.75">
      <c r="A789" s="42">
        <v>730</v>
      </c>
      <c r="B789" s="8" t="s">
        <v>1337</v>
      </c>
      <c r="C789" s="9" t="s">
        <v>146</v>
      </c>
      <c r="D789" s="197">
        <f>800*1.3</f>
        <v>1040</v>
      </c>
    </row>
    <row r="790" spans="1:4" s="16" customFormat="1" ht="18.75">
      <c r="A790" s="271" t="s">
        <v>705</v>
      </c>
      <c r="B790" s="272"/>
      <c r="C790" s="272"/>
      <c r="D790" s="273"/>
    </row>
    <row r="791" spans="1:4" s="16" customFormat="1" ht="60.75" customHeight="1">
      <c r="A791" s="40">
        <v>731</v>
      </c>
      <c r="B791" s="38" t="s">
        <v>706</v>
      </c>
      <c r="C791" s="9" t="s">
        <v>146</v>
      </c>
      <c r="D791" s="41">
        <v>2210</v>
      </c>
    </row>
    <row r="792" spans="1:4" s="16" customFormat="1" ht="42" customHeight="1">
      <c r="A792" s="40">
        <v>732</v>
      </c>
      <c r="B792" s="38" t="s">
        <v>707</v>
      </c>
      <c r="C792" s="9" t="s">
        <v>146</v>
      </c>
      <c r="D792" s="41">
        <v>4940</v>
      </c>
    </row>
    <row r="793" spans="1:4" s="16" customFormat="1" ht="40.5" customHeight="1">
      <c r="A793" s="40">
        <v>733</v>
      </c>
      <c r="B793" s="38" t="s">
        <v>708</v>
      </c>
      <c r="C793" s="9" t="s">
        <v>146</v>
      </c>
      <c r="D793" s="41">
        <v>5199.861009322705</v>
      </c>
    </row>
    <row r="794" spans="1:4" s="16" customFormat="1" ht="27" customHeight="1">
      <c r="A794" s="40">
        <v>734</v>
      </c>
      <c r="B794" s="38" t="s">
        <v>709</v>
      </c>
      <c r="C794" s="9" t="s">
        <v>146</v>
      </c>
      <c r="D794" s="41">
        <v>5199.705440653238</v>
      </c>
    </row>
    <row r="795" spans="1:4" s="16" customFormat="1" ht="19.5" customHeight="1">
      <c r="A795" s="40">
        <v>735</v>
      </c>
      <c r="B795" s="38" t="s">
        <v>710</v>
      </c>
      <c r="C795" s="9" t="s">
        <v>146</v>
      </c>
      <c r="D795" s="41">
        <v>7799.695207796096</v>
      </c>
    </row>
    <row r="796" spans="1:4" s="16" customFormat="1" ht="29.25" customHeight="1">
      <c r="A796" s="40">
        <v>736</v>
      </c>
      <c r="B796" s="38" t="s">
        <v>283</v>
      </c>
      <c r="C796" s="9" t="s">
        <v>146</v>
      </c>
      <c r="D796" s="41">
        <v>1560</v>
      </c>
    </row>
    <row r="797" spans="1:4" s="16" customFormat="1" ht="25.5" customHeight="1">
      <c r="A797" s="271" t="s">
        <v>902</v>
      </c>
      <c r="B797" s="272"/>
      <c r="C797" s="272"/>
      <c r="D797" s="273"/>
    </row>
    <row r="798" spans="1:4" s="16" customFormat="1" ht="25.5" customHeight="1">
      <c r="A798" s="42">
        <v>737</v>
      </c>
      <c r="B798" s="8" t="s">
        <v>284</v>
      </c>
      <c r="C798" s="19" t="s">
        <v>146</v>
      </c>
      <c r="D798" s="41">
        <v>2262</v>
      </c>
    </row>
    <row r="799" spans="1:4" s="16" customFormat="1" ht="26.25" customHeight="1">
      <c r="A799" s="42">
        <v>738</v>
      </c>
      <c r="B799" s="8" t="s">
        <v>285</v>
      </c>
      <c r="C799" s="19" t="s">
        <v>146</v>
      </c>
      <c r="D799" s="41">
        <v>33982</v>
      </c>
    </row>
    <row r="800" spans="1:4" s="16" customFormat="1" ht="36.75" customHeight="1">
      <c r="A800" s="42">
        <v>739</v>
      </c>
      <c r="B800" s="8" t="s">
        <v>286</v>
      </c>
      <c r="C800" s="19" t="s">
        <v>146</v>
      </c>
      <c r="D800" s="41">
        <v>38350</v>
      </c>
    </row>
    <row r="801" spans="1:4" s="5" customFormat="1" ht="31.5" customHeight="1">
      <c r="A801" s="42">
        <v>740</v>
      </c>
      <c r="B801" s="8" t="s">
        <v>287</v>
      </c>
      <c r="C801" s="19" t="s">
        <v>146</v>
      </c>
      <c r="D801" s="41">
        <v>47424</v>
      </c>
    </row>
    <row r="802" spans="1:4" s="5" customFormat="1" ht="21.75" customHeight="1">
      <c r="A802" s="42">
        <v>741</v>
      </c>
      <c r="B802" s="8" t="s">
        <v>288</v>
      </c>
      <c r="C802" s="19" t="s">
        <v>146</v>
      </c>
      <c r="D802" s="41">
        <v>62634</v>
      </c>
    </row>
    <row r="803" spans="1:4" s="51" customFormat="1" ht="21.75" customHeight="1">
      <c r="A803" s="42">
        <v>742</v>
      </c>
      <c r="B803" s="8" t="s">
        <v>289</v>
      </c>
      <c r="C803" s="19" t="s">
        <v>20</v>
      </c>
      <c r="D803" s="41">
        <v>15600</v>
      </c>
    </row>
    <row r="804" spans="1:4" s="51" customFormat="1" ht="23.25" customHeight="1">
      <c r="A804" s="42">
        <v>743</v>
      </c>
      <c r="B804" s="8" t="s">
        <v>542</v>
      </c>
      <c r="C804" s="19" t="s">
        <v>20</v>
      </c>
      <c r="D804" s="41">
        <v>19500</v>
      </c>
    </row>
    <row r="805" spans="1:4" s="51" customFormat="1" ht="28.5" customHeight="1">
      <c r="A805" s="42">
        <v>744</v>
      </c>
      <c r="B805" s="8" t="s">
        <v>290</v>
      </c>
      <c r="C805" s="19" t="s">
        <v>20</v>
      </c>
      <c r="D805" s="41">
        <v>4940</v>
      </c>
    </row>
    <row r="806" spans="1:4" s="16" customFormat="1" ht="23.25" customHeight="1">
      <c r="A806" s="42">
        <v>745</v>
      </c>
      <c r="B806" s="8" t="s">
        <v>543</v>
      </c>
      <c r="C806" s="19" t="s">
        <v>20</v>
      </c>
      <c r="D806" s="41">
        <v>15600</v>
      </c>
    </row>
    <row r="807" spans="1:4" s="16" customFormat="1" ht="23.25" customHeight="1">
      <c r="A807" s="42">
        <v>746</v>
      </c>
      <c r="B807" s="8" t="s">
        <v>485</v>
      </c>
      <c r="C807" s="19" t="s">
        <v>146</v>
      </c>
      <c r="D807" s="41">
        <v>7800</v>
      </c>
    </row>
    <row r="808" spans="1:4" s="16" customFormat="1" ht="37.5" customHeight="1">
      <c r="A808" s="42">
        <v>747</v>
      </c>
      <c r="B808" s="8" t="s">
        <v>486</v>
      </c>
      <c r="C808" s="19" t="s">
        <v>146</v>
      </c>
      <c r="D808" s="41">
        <v>91455</v>
      </c>
    </row>
    <row r="809" spans="1:4" s="16" customFormat="1" ht="33" customHeight="1">
      <c r="A809" s="42">
        <v>748</v>
      </c>
      <c r="B809" s="8" t="s">
        <v>291</v>
      </c>
      <c r="C809" s="19" t="s">
        <v>146</v>
      </c>
      <c r="D809" s="41">
        <v>60840</v>
      </c>
    </row>
    <row r="810" spans="1:4" s="16" customFormat="1" ht="34.5" customHeight="1">
      <c r="A810" s="42">
        <v>749</v>
      </c>
      <c r="B810" s="8" t="s">
        <v>292</v>
      </c>
      <c r="C810" s="19" t="s">
        <v>146</v>
      </c>
      <c r="D810" s="41">
        <v>9295</v>
      </c>
    </row>
    <row r="811" spans="1:4" s="16" customFormat="1" ht="36" customHeight="1">
      <c r="A811" s="42">
        <v>750</v>
      </c>
      <c r="B811" s="8" t="s">
        <v>293</v>
      </c>
      <c r="C811" s="19" t="s">
        <v>146</v>
      </c>
      <c r="D811" s="41">
        <v>9256</v>
      </c>
    </row>
    <row r="812" spans="1:4" s="16" customFormat="1" ht="33" customHeight="1">
      <c r="A812" s="42">
        <v>751</v>
      </c>
      <c r="B812" s="8" t="s">
        <v>487</v>
      </c>
      <c r="C812" s="19" t="s">
        <v>146</v>
      </c>
      <c r="D812" s="41">
        <v>1950</v>
      </c>
    </row>
    <row r="813" spans="1:4" s="16" customFormat="1" ht="42.75" customHeight="1">
      <c r="A813" s="42">
        <v>752</v>
      </c>
      <c r="B813" s="8" t="s">
        <v>294</v>
      </c>
      <c r="C813" s="19" t="s">
        <v>146</v>
      </c>
      <c r="D813" s="41">
        <v>2379</v>
      </c>
    </row>
    <row r="814" spans="1:4" s="16" customFormat="1" ht="23.25" customHeight="1">
      <c r="A814" s="42">
        <v>753</v>
      </c>
      <c r="B814" s="8" t="s">
        <v>488</v>
      </c>
      <c r="C814" s="19" t="s">
        <v>146</v>
      </c>
      <c r="D814" s="41">
        <v>1820</v>
      </c>
    </row>
    <row r="815" spans="1:4" s="16" customFormat="1" ht="23.25" customHeight="1">
      <c r="A815" s="42">
        <v>754</v>
      </c>
      <c r="B815" s="8" t="s">
        <v>295</v>
      </c>
      <c r="C815" s="19" t="s">
        <v>146</v>
      </c>
      <c r="D815" s="41">
        <v>5980</v>
      </c>
    </row>
    <row r="816" spans="1:4" s="16" customFormat="1" ht="23.25" customHeight="1">
      <c r="A816" s="42">
        <v>755</v>
      </c>
      <c r="B816" s="8" t="s">
        <v>296</v>
      </c>
      <c r="C816" s="19" t="s">
        <v>146</v>
      </c>
      <c r="D816" s="41">
        <v>5941</v>
      </c>
    </row>
    <row r="817" spans="1:4" s="16" customFormat="1" ht="36.75" customHeight="1">
      <c r="A817" s="42">
        <v>756</v>
      </c>
      <c r="B817" s="8" t="s">
        <v>297</v>
      </c>
      <c r="C817" s="19" t="s">
        <v>146</v>
      </c>
      <c r="D817" s="41">
        <v>6630</v>
      </c>
    </row>
    <row r="818" spans="1:4" s="16" customFormat="1" ht="23.25" customHeight="1">
      <c r="A818" s="42">
        <v>757</v>
      </c>
      <c r="B818" s="8" t="s">
        <v>298</v>
      </c>
      <c r="C818" s="19" t="s">
        <v>146</v>
      </c>
      <c r="D818" s="41">
        <v>3991</v>
      </c>
    </row>
    <row r="819" spans="1:4" s="16" customFormat="1" ht="23.25" customHeight="1">
      <c r="A819" s="42">
        <v>758</v>
      </c>
      <c r="B819" s="8" t="s">
        <v>489</v>
      </c>
      <c r="C819" s="19" t="s">
        <v>146</v>
      </c>
      <c r="D819" s="41">
        <v>9750</v>
      </c>
    </row>
    <row r="820" spans="1:4" s="16" customFormat="1" ht="36" customHeight="1">
      <c r="A820" s="42">
        <v>759</v>
      </c>
      <c r="B820" s="8" t="s">
        <v>299</v>
      </c>
      <c r="C820" s="19" t="s">
        <v>146</v>
      </c>
      <c r="D820" s="41">
        <v>4238</v>
      </c>
    </row>
    <row r="821" spans="1:4" s="16" customFormat="1" ht="38.25" customHeight="1">
      <c r="A821" s="42">
        <v>760</v>
      </c>
      <c r="B821" s="8" t="s">
        <v>300</v>
      </c>
      <c r="C821" s="19" t="s">
        <v>146</v>
      </c>
      <c r="D821" s="41">
        <v>4472</v>
      </c>
    </row>
    <row r="822" spans="1:4" s="16" customFormat="1" ht="40.5" customHeight="1">
      <c r="A822" s="42">
        <v>761</v>
      </c>
      <c r="B822" s="8" t="s">
        <v>301</v>
      </c>
      <c r="C822" s="19" t="s">
        <v>146</v>
      </c>
      <c r="D822" s="41">
        <v>7657</v>
      </c>
    </row>
    <row r="823" spans="1:4" s="16" customFormat="1" ht="41.25" customHeight="1">
      <c r="A823" s="42">
        <v>762</v>
      </c>
      <c r="B823" s="8" t="s">
        <v>302</v>
      </c>
      <c r="C823" s="19" t="s">
        <v>146</v>
      </c>
      <c r="D823" s="41">
        <v>9100</v>
      </c>
    </row>
    <row r="824" spans="1:4" s="16" customFormat="1" ht="36.75" customHeight="1">
      <c r="A824" s="42">
        <v>763</v>
      </c>
      <c r="B824" s="8" t="s">
        <v>303</v>
      </c>
      <c r="C824" s="19" t="s">
        <v>146</v>
      </c>
      <c r="D824" s="41">
        <v>3692</v>
      </c>
    </row>
    <row r="825" spans="1:4" s="16" customFormat="1" ht="35.25" customHeight="1">
      <c r="A825" s="42">
        <v>764</v>
      </c>
      <c r="B825" s="8" t="s">
        <v>304</v>
      </c>
      <c r="C825" s="19" t="s">
        <v>20</v>
      </c>
      <c r="D825" s="41">
        <v>13000</v>
      </c>
    </row>
    <row r="826" spans="1:4" s="16" customFormat="1" ht="38.25" customHeight="1">
      <c r="A826" s="42">
        <v>765</v>
      </c>
      <c r="B826" s="8" t="s">
        <v>492</v>
      </c>
      <c r="C826" s="19" t="s">
        <v>146</v>
      </c>
      <c r="D826" s="41">
        <v>48620</v>
      </c>
    </row>
    <row r="827" spans="1:4" s="16" customFormat="1" ht="23.25" customHeight="1">
      <c r="A827" s="42">
        <v>766</v>
      </c>
      <c r="B827" s="8" t="s">
        <v>545</v>
      </c>
      <c r="C827" s="19" t="s">
        <v>20</v>
      </c>
      <c r="D827" s="41">
        <v>6500</v>
      </c>
    </row>
    <row r="828" spans="1:4" s="16" customFormat="1" ht="23.25" customHeight="1">
      <c r="A828" s="42">
        <v>767</v>
      </c>
      <c r="B828" s="8" t="s">
        <v>547</v>
      </c>
      <c r="C828" s="19" t="s">
        <v>20</v>
      </c>
      <c r="D828" s="41">
        <v>3250</v>
      </c>
    </row>
    <row r="829" spans="1:4" s="16" customFormat="1" ht="37.5" customHeight="1">
      <c r="A829" s="42">
        <v>768</v>
      </c>
      <c r="B829" s="8" t="s">
        <v>305</v>
      </c>
      <c r="C829" s="19" t="s">
        <v>20</v>
      </c>
      <c r="D829" s="41">
        <v>4550</v>
      </c>
    </row>
    <row r="830" spans="1:4" s="16" customFormat="1" ht="23.25" customHeight="1">
      <c r="A830" s="42">
        <v>769</v>
      </c>
      <c r="B830" s="8" t="s">
        <v>544</v>
      </c>
      <c r="C830" s="19" t="s">
        <v>20</v>
      </c>
      <c r="D830" s="41">
        <v>7150</v>
      </c>
    </row>
    <row r="831" spans="1:4" s="16" customFormat="1" ht="38.25" customHeight="1">
      <c r="A831" s="42">
        <v>770</v>
      </c>
      <c r="B831" s="8" t="s">
        <v>306</v>
      </c>
      <c r="C831" s="19" t="s">
        <v>20</v>
      </c>
      <c r="D831" s="41">
        <v>4550</v>
      </c>
    </row>
    <row r="832" spans="1:4" s="16" customFormat="1" ht="33.75" customHeight="1">
      <c r="A832" s="42">
        <v>771</v>
      </c>
      <c r="B832" s="8" t="s">
        <v>490</v>
      </c>
      <c r="C832" s="19" t="s">
        <v>20</v>
      </c>
      <c r="D832" s="41">
        <v>7410</v>
      </c>
    </row>
    <row r="833" spans="1:4" s="16" customFormat="1" ht="33.75" customHeight="1">
      <c r="A833" s="42">
        <v>772</v>
      </c>
      <c r="B833" s="8" t="s">
        <v>307</v>
      </c>
      <c r="C833" s="19" t="s">
        <v>20</v>
      </c>
      <c r="D833" s="41">
        <v>455</v>
      </c>
    </row>
    <row r="834" spans="1:4" s="16" customFormat="1" ht="33.75" customHeight="1">
      <c r="A834" s="42">
        <v>773</v>
      </c>
      <c r="B834" s="8" t="s">
        <v>308</v>
      </c>
      <c r="C834" s="19" t="s">
        <v>146</v>
      </c>
      <c r="D834" s="41">
        <v>6500</v>
      </c>
    </row>
    <row r="835" spans="1:4" s="16" customFormat="1" ht="33.75" customHeight="1">
      <c r="A835" s="42">
        <v>774</v>
      </c>
      <c r="B835" s="8" t="s">
        <v>309</v>
      </c>
      <c r="C835" s="19" t="s">
        <v>146</v>
      </c>
      <c r="D835" s="41">
        <v>5980</v>
      </c>
    </row>
    <row r="836" spans="1:4" s="16" customFormat="1" ht="33.75" customHeight="1">
      <c r="A836" s="42">
        <v>775</v>
      </c>
      <c r="B836" s="8" t="s">
        <v>310</v>
      </c>
      <c r="C836" s="19" t="s">
        <v>146</v>
      </c>
      <c r="D836" s="41">
        <v>7358</v>
      </c>
    </row>
    <row r="837" spans="1:4" s="16" customFormat="1" ht="45" customHeight="1">
      <c r="A837" s="42">
        <v>776</v>
      </c>
      <c r="B837" s="8" t="s">
        <v>311</v>
      </c>
      <c r="C837" s="19" t="s">
        <v>146</v>
      </c>
      <c r="D837" s="41">
        <v>7358</v>
      </c>
    </row>
    <row r="838" spans="1:4" s="16" customFormat="1" ht="38.25" customHeight="1">
      <c r="A838" s="42">
        <v>777</v>
      </c>
      <c r="B838" s="8" t="s">
        <v>312</v>
      </c>
      <c r="C838" s="19" t="s">
        <v>146</v>
      </c>
      <c r="D838" s="41">
        <v>7358</v>
      </c>
    </row>
    <row r="839" spans="1:4" s="16" customFormat="1" ht="42" customHeight="1">
      <c r="A839" s="42">
        <v>778</v>
      </c>
      <c r="B839" s="8" t="s">
        <v>491</v>
      </c>
      <c r="C839" s="19" t="s">
        <v>146</v>
      </c>
      <c r="D839" s="41">
        <v>5941</v>
      </c>
    </row>
    <row r="840" spans="1:4" s="16" customFormat="1" ht="27" customHeight="1">
      <c r="A840" s="42">
        <v>779</v>
      </c>
      <c r="B840" s="8" t="s">
        <v>313</v>
      </c>
      <c r="C840" s="19" t="s">
        <v>146</v>
      </c>
      <c r="D840" s="41">
        <v>5200</v>
      </c>
    </row>
    <row r="841" spans="1:4" s="16" customFormat="1" ht="26.25" customHeight="1">
      <c r="A841" s="42">
        <v>780</v>
      </c>
      <c r="B841" s="8" t="s">
        <v>483</v>
      </c>
      <c r="C841" s="19" t="s">
        <v>146</v>
      </c>
      <c r="D841" s="41">
        <v>79365</v>
      </c>
    </row>
    <row r="842" spans="1:4" s="16" customFormat="1" ht="37.5" customHeight="1">
      <c r="A842" s="42">
        <v>781</v>
      </c>
      <c r="B842" s="8" t="s">
        <v>493</v>
      </c>
      <c r="C842" s="19" t="s">
        <v>146</v>
      </c>
      <c r="D842" s="41">
        <v>22945</v>
      </c>
    </row>
    <row r="843" spans="1:4" s="13" customFormat="1" ht="38.25" customHeight="1">
      <c r="A843" s="42">
        <v>782</v>
      </c>
      <c r="B843" s="8" t="s">
        <v>527</v>
      </c>
      <c r="C843" s="19" t="s">
        <v>146</v>
      </c>
      <c r="D843" s="41">
        <v>16887</v>
      </c>
    </row>
    <row r="844" spans="1:4" s="16" customFormat="1" ht="23.25" customHeight="1">
      <c r="A844" s="277" t="s">
        <v>1095</v>
      </c>
      <c r="B844" s="278"/>
      <c r="C844" s="278"/>
      <c r="D844" s="279"/>
    </row>
    <row r="845" spans="1:4" s="31" customFormat="1" ht="23.25" customHeight="1">
      <c r="A845" s="40">
        <v>783</v>
      </c>
      <c r="B845" s="38" t="s">
        <v>1096</v>
      </c>
      <c r="C845" s="11" t="s">
        <v>20</v>
      </c>
      <c r="D845" s="41">
        <v>6500</v>
      </c>
    </row>
    <row r="846" spans="1:4" s="31" customFormat="1" ht="39.75" customHeight="1">
      <c r="A846" s="40">
        <v>784</v>
      </c>
      <c r="B846" s="38" t="s">
        <v>1097</v>
      </c>
      <c r="C846" s="11" t="s">
        <v>20</v>
      </c>
      <c r="D846" s="41">
        <v>2860</v>
      </c>
    </row>
    <row r="847" spans="1:4" s="31" customFormat="1" ht="30.75" customHeight="1">
      <c r="A847" s="40">
        <v>785</v>
      </c>
      <c r="B847" s="38" t="s">
        <v>1098</v>
      </c>
      <c r="C847" s="11" t="s">
        <v>20</v>
      </c>
      <c r="D847" s="41">
        <v>2860</v>
      </c>
    </row>
    <row r="848" spans="1:4" s="31" customFormat="1" ht="23.25" customHeight="1">
      <c r="A848" s="40">
        <v>786</v>
      </c>
      <c r="B848" s="38" t="s">
        <v>1099</v>
      </c>
      <c r="C848" s="11" t="s">
        <v>20</v>
      </c>
      <c r="D848" s="41">
        <v>3250</v>
      </c>
    </row>
    <row r="849" spans="1:4" s="31" customFormat="1" ht="35.25" customHeight="1">
      <c r="A849" s="40">
        <v>787</v>
      </c>
      <c r="B849" s="38" t="s">
        <v>1100</v>
      </c>
      <c r="C849" s="11" t="s">
        <v>20</v>
      </c>
      <c r="D849" s="41">
        <v>2730</v>
      </c>
    </row>
    <row r="850" spans="1:4" s="31" customFormat="1" ht="23.25" customHeight="1">
      <c r="A850" s="40">
        <v>788</v>
      </c>
      <c r="B850" s="38" t="s">
        <v>1101</v>
      </c>
      <c r="C850" s="11" t="s">
        <v>20</v>
      </c>
      <c r="D850" s="41">
        <v>4160</v>
      </c>
    </row>
    <row r="851" spans="1:4" s="31" customFormat="1" ht="23.25" customHeight="1">
      <c r="A851" s="40">
        <v>789</v>
      </c>
      <c r="B851" s="38" t="s">
        <v>1102</v>
      </c>
      <c r="C851" s="11" t="s">
        <v>20</v>
      </c>
      <c r="D851" s="41">
        <v>8450</v>
      </c>
    </row>
    <row r="852" spans="1:4" s="31" customFormat="1" ht="23.25" customHeight="1">
      <c r="A852" s="40">
        <v>790</v>
      </c>
      <c r="B852" s="38" t="s">
        <v>1103</v>
      </c>
      <c r="C852" s="11" t="s">
        <v>20</v>
      </c>
      <c r="D852" s="41">
        <v>3900</v>
      </c>
    </row>
    <row r="853" spans="1:4" s="31" customFormat="1" ht="23.25" customHeight="1">
      <c r="A853" s="40">
        <v>791</v>
      </c>
      <c r="B853" s="38" t="s">
        <v>1104</v>
      </c>
      <c r="C853" s="11" t="s">
        <v>20</v>
      </c>
      <c r="D853" s="41">
        <v>3900</v>
      </c>
    </row>
    <row r="854" spans="1:4" s="31" customFormat="1" ht="27" customHeight="1">
      <c r="A854" s="40">
        <v>792</v>
      </c>
      <c r="B854" s="38" t="s">
        <v>1105</v>
      </c>
      <c r="C854" s="11" t="s">
        <v>20</v>
      </c>
      <c r="D854" s="41">
        <v>4550</v>
      </c>
    </row>
    <row r="855" spans="1:4" s="5" customFormat="1" ht="26.25" customHeight="1">
      <c r="A855" s="40">
        <v>793</v>
      </c>
      <c r="B855" s="38" t="s">
        <v>1106</v>
      </c>
      <c r="C855" s="11" t="s">
        <v>20</v>
      </c>
      <c r="D855" s="41">
        <v>3900</v>
      </c>
    </row>
    <row r="856" spans="1:4" s="5" customFormat="1" ht="21.75" customHeight="1">
      <c r="A856" s="40">
        <v>794</v>
      </c>
      <c r="B856" s="38" t="s">
        <v>1107</v>
      </c>
      <c r="C856" s="11" t="s">
        <v>20</v>
      </c>
      <c r="D856" s="41">
        <v>5200</v>
      </c>
    </row>
    <row r="857" spans="1:5" s="21" customFormat="1" ht="27" customHeight="1">
      <c r="A857" s="40">
        <v>795</v>
      </c>
      <c r="B857" s="38" t="s">
        <v>1108</v>
      </c>
      <c r="C857" s="11" t="s">
        <v>20</v>
      </c>
      <c r="D857" s="41">
        <v>4550</v>
      </c>
      <c r="E857" s="59"/>
    </row>
    <row r="858" spans="1:5" s="21" customFormat="1" ht="27" customHeight="1">
      <c r="A858" s="40">
        <v>796</v>
      </c>
      <c r="B858" s="38" t="s">
        <v>1109</v>
      </c>
      <c r="C858" s="11" t="s">
        <v>20</v>
      </c>
      <c r="D858" s="41">
        <v>4550</v>
      </c>
      <c r="E858" s="59"/>
    </row>
    <row r="859" spans="1:5" s="21" customFormat="1" ht="27" customHeight="1">
      <c r="A859" s="40">
        <v>797</v>
      </c>
      <c r="B859" s="38" t="s">
        <v>1110</v>
      </c>
      <c r="C859" s="11" t="s">
        <v>20</v>
      </c>
      <c r="D859" s="41">
        <v>5200</v>
      </c>
      <c r="E859" s="59"/>
    </row>
    <row r="860" spans="1:5" s="21" customFormat="1" ht="27" customHeight="1">
      <c r="A860" s="40">
        <v>798</v>
      </c>
      <c r="B860" s="38" t="s">
        <v>1111</v>
      </c>
      <c r="C860" s="11" t="s">
        <v>20</v>
      </c>
      <c r="D860" s="41">
        <v>3900</v>
      </c>
      <c r="E860" s="59"/>
    </row>
    <row r="861" spans="1:5" s="21" customFormat="1" ht="27" customHeight="1">
      <c r="A861" s="271" t="s">
        <v>896</v>
      </c>
      <c r="B861" s="272"/>
      <c r="C861" s="272"/>
      <c r="D861" s="273"/>
      <c r="E861" s="59"/>
    </row>
    <row r="862" spans="1:5" s="21" customFormat="1" ht="24.75" customHeight="1">
      <c r="A862" s="42">
        <v>799</v>
      </c>
      <c r="B862" s="43" t="s">
        <v>540</v>
      </c>
      <c r="C862" s="19" t="s">
        <v>20</v>
      </c>
      <c r="D862" s="41">
        <v>1950</v>
      </c>
      <c r="E862" s="59"/>
    </row>
    <row r="863" spans="1:5" s="21" customFormat="1" ht="27" customHeight="1">
      <c r="A863" s="42">
        <v>780</v>
      </c>
      <c r="B863" s="15" t="s">
        <v>314</v>
      </c>
      <c r="C863" s="19" t="s">
        <v>20</v>
      </c>
      <c r="D863" s="41">
        <v>1183</v>
      </c>
      <c r="E863" s="59"/>
    </row>
    <row r="864" spans="1:5" s="21" customFormat="1" ht="27" customHeight="1">
      <c r="A864" s="42">
        <v>781</v>
      </c>
      <c r="B864" s="8" t="s">
        <v>315</v>
      </c>
      <c r="C864" s="19" t="s">
        <v>20</v>
      </c>
      <c r="D864" s="41">
        <v>6188</v>
      </c>
      <c r="E864" s="59"/>
    </row>
    <row r="865" spans="1:5" s="21" customFormat="1" ht="21.75" customHeight="1">
      <c r="A865" s="271" t="s">
        <v>903</v>
      </c>
      <c r="B865" s="272"/>
      <c r="C865" s="272"/>
      <c r="D865" s="273"/>
      <c r="E865" s="59"/>
    </row>
    <row r="866" spans="1:5" s="21" customFormat="1" ht="28.5" customHeight="1">
      <c r="A866" s="42">
        <v>782</v>
      </c>
      <c r="B866" s="38" t="s">
        <v>711</v>
      </c>
      <c r="C866" s="19" t="s">
        <v>35</v>
      </c>
      <c r="D866" s="41">
        <v>26000</v>
      </c>
      <c r="E866" s="59"/>
    </row>
    <row r="867" spans="1:5" s="21" customFormat="1" ht="23.25" customHeight="1">
      <c r="A867" s="42">
        <v>783</v>
      </c>
      <c r="B867" s="38" t="s">
        <v>109</v>
      </c>
      <c r="C867" s="19" t="s">
        <v>35</v>
      </c>
      <c r="D867" s="41">
        <v>9750</v>
      </c>
      <c r="E867" s="59"/>
    </row>
    <row r="868" spans="1:5" s="21" customFormat="1" ht="28.5" customHeight="1">
      <c r="A868" s="42">
        <v>784</v>
      </c>
      <c r="B868" s="38" t="s">
        <v>316</v>
      </c>
      <c r="C868" s="19" t="s">
        <v>35</v>
      </c>
      <c r="D868" s="41">
        <v>74100</v>
      </c>
      <c r="E868" s="59"/>
    </row>
    <row r="869" spans="1:5" s="21" customFormat="1" ht="27" customHeight="1">
      <c r="A869" s="42">
        <v>785</v>
      </c>
      <c r="B869" s="38" t="s">
        <v>712</v>
      </c>
      <c r="C869" s="19" t="s">
        <v>35</v>
      </c>
      <c r="D869" s="41">
        <v>70849.71373795753</v>
      </c>
      <c r="E869" s="59"/>
    </row>
    <row r="870" spans="1:5" s="21" customFormat="1" ht="27" customHeight="1">
      <c r="A870" s="42">
        <v>786</v>
      </c>
      <c r="B870" s="38" t="s">
        <v>317</v>
      </c>
      <c r="C870" s="19" t="s">
        <v>35</v>
      </c>
      <c r="D870" s="41">
        <v>65000.158166557754</v>
      </c>
      <c r="E870" s="59"/>
    </row>
    <row r="871" spans="1:5" s="21" customFormat="1" ht="27" customHeight="1">
      <c r="A871" s="42">
        <v>787</v>
      </c>
      <c r="B871" s="38" t="s">
        <v>713</v>
      </c>
      <c r="C871" s="19" t="s">
        <v>35</v>
      </c>
      <c r="D871" s="41">
        <v>28599.663452806577</v>
      </c>
      <c r="E871" s="59"/>
    </row>
    <row r="872" spans="1:5" s="21" customFormat="1" ht="27" customHeight="1">
      <c r="A872" s="42">
        <v>788</v>
      </c>
      <c r="B872" s="38" t="s">
        <v>714</v>
      </c>
      <c r="C872" s="19" t="s">
        <v>35</v>
      </c>
      <c r="D872" s="41">
        <v>12999.596840099268</v>
      </c>
      <c r="E872" s="59"/>
    </row>
    <row r="873" spans="1:5" s="21" customFormat="1" ht="35.25" customHeight="1">
      <c r="A873" s="42">
        <v>789</v>
      </c>
      <c r="B873" s="38" t="s">
        <v>715</v>
      </c>
      <c r="C873" s="19" t="s">
        <v>35</v>
      </c>
      <c r="D873" s="41">
        <v>57199.393460068626</v>
      </c>
      <c r="E873" s="59"/>
    </row>
    <row r="874" spans="1:5" s="21" customFormat="1" ht="27" customHeight="1">
      <c r="A874" s="42">
        <v>790</v>
      </c>
      <c r="B874" s="38" t="s">
        <v>318</v>
      </c>
      <c r="C874" s="19" t="s">
        <v>35</v>
      </c>
      <c r="D874" s="41">
        <v>48099.77638223437</v>
      </c>
      <c r="E874" s="59"/>
    </row>
    <row r="875" spans="1:5" s="21" customFormat="1" ht="27" customHeight="1">
      <c r="A875" s="42">
        <v>791</v>
      </c>
      <c r="B875" s="38" t="s">
        <v>319</v>
      </c>
      <c r="C875" s="19" t="s">
        <v>35</v>
      </c>
      <c r="D875" s="41">
        <v>20799.838543616093</v>
      </c>
      <c r="E875" s="59"/>
    </row>
    <row r="876" spans="1:5" s="21" customFormat="1" ht="27" customHeight="1">
      <c r="A876" s="42">
        <v>792</v>
      </c>
      <c r="B876" s="38" t="s">
        <v>320</v>
      </c>
      <c r="C876" s="19" t="s">
        <v>35</v>
      </c>
      <c r="D876" s="41">
        <v>20800</v>
      </c>
      <c r="E876" s="59"/>
    </row>
    <row r="877" spans="1:5" s="21" customFormat="1" ht="31.5" customHeight="1">
      <c r="A877" s="42">
        <v>793</v>
      </c>
      <c r="B877" s="38" t="s">
        <v>716</v>
      </c>
      <c r="C877" s="19" t="s">
        <v>35</v>
      </c>
      <c r="D877" s="41">
        <v>55899.60143424914</v>
      </c>
      <c r="E877" s="59"/>
    </row>
    <row r="878" spans="1:5" s="21" customFormat="1" ht="28.5" customHeight="1">
      <c r="A878" s="42">
        <v>794</v>
      </c>
      <c r="B878" s="38" t="s">
        <v>717</v>
      </c>
      <c r="C878" s="19" t="s">
        <v>35</v>
      </c>
      <c r="D878" s="41">
        <v>183299.7786912582</v>
      </c>
      <c r="E878" s="59"/>
    </row>
    <row r="879" spans="1:5" s="21" customFormat="1" ht="30.75" customHeight="1">
      <c r="A879" s="42">
        <v>795</v>
      </c>
      <c r="B879" s="38" t="s">
        <v>718</v>
      </c>
      <c r="C879" s="19" t="s">
        <v>35</v>
      </c>
      <c r="D879" s="41">
        <v>103999.5906802932</v>
      </c>
      <c r="E879" s="59"/>
    </row>
    <row r="880" spans="1:5" s="21" customFormat="1" ht="35.25" customHeight="1">
      <c r="A880" s="42">
        <v>796</v>
      </c>
      <c r="B880" s="38" t="s">
        <v>321</v>
      </c>
      <c r="C880" s="19" t="s">
        <v>35</v>
      </c>
      <c r="D880" s="41">
        <v>123499.5887880752</v>
      </c>
      <c r="E880" s="59"/>
    </row>
    <row r="881" spans="1:5" s="21" customFormat="1" ht="27" customHeight="1">
      <c r="A881" s="42">
        <v>797</v>
      </c>
      <c r="B881" s="38" t="s">
        <v>322</v>
      </c>
      <c r="C881" s="19" t="s">
        <v>35</v>
      </c>
      <c r="D881" s="41">
        <v>205400.0870997584</v>
      </c>
      <c r="E881" s="59"/>
    </row>
    <row r="882" spans="1:5" s="21" customFormat="1" ht="31.5" customHeight="1">
      <c r="A882" s="42">
        <v>798</v>
      </c>
      <c r="B882" s="38" t="s">
        <v>323</v>
      </c>
      <c r="C882" s="19" t="s">
        <v>35</v>
      </c>
      <c r="D882" s="41">
        <v>40299.51653747603</v>
      </c>
      <c r="E882" s="59"/>
    </row>
    <row r="883" spans="1:5" s="21" customFormat="1" ht="34.5" customHeight="1">
      <c r="A883" s="42">
        <v>799</v>
      </c>
      <c r="B883" s="38" t="s">
        <v>719</v>
      </c>
      <c r="C883" s="19" t="s">
        <v>35</v>
      </c>
      <c r="D883" s="41">
        <v>143000.4722680752</v>
      </c>
      <c r="E883" s="59"/>
    </row>
    <row r="884" spans="1:5" s="21" customFormat="1" ht="33" customHeight="1">
      <c r="A884" s="42">
        <v>800</v>
      </c>
      <c r="B884" s="38" t="s">
        <v>720</v>
      </c>
      <c r="C884" s="19" t="s">
        <v>35</v>
      </c>
      <c r="D884" s="41">
        <v>149499.45722807516</v>
      </c>
      <c r="E884" s="59"/>
    </row>
    <row r="885" spans="1:5" s="21" customFormat="1" ht="30.75" customHeight="1">
      <c r="A885" s="42">
        <v>801</v>
      </c>
      <c r="B885" s="38" t="s">
        <v>721</v>
      </c>
      <c r="C885" s="19" t="s">
        <v>35</v>
      </c>
      <c r="D885" s="41">
        <v>191100</v>
      </c>
      <c r="E885" s="59"/>
    </row>
    <row r="886" spans="1:5" s="21" customFormat="1" ht="25.5" customHeight="1">
      <c r="A886" s="42">
        <v>802</v>
      </c>
      <c r="B886" s="38" t="s">
        <v>722</v>
      </c>
      <c r="C886" s="19" t="s">
        <v>35</v>
      </c>
      <c r="D886" s="41">
        <v>286000.24398705486</v>
      </c>
      <c r="E886" s="59"/>
    </row>
    <row r="887" spans="1:5" s="21" customFormat="1" ht="24" customHeight="1">
      <c r="A887" s="42">
        <v>803</v>
      </c>
      <c r="B887" s="38" t="s">
        <v>723</v>
      </c>
      <c r="C887" s="19" t="s">
        <v>35</v>
      </c>
      <c r="D887" s="41">
        <v>195000.3184240396</v>
      </c>
      <c r="E887" s="59"/>
    </row>
    <row r="888" spans="1:5" s="21" customFormat="1" ht="25.5" customHeight="1">
      <c r="A888" s="42">
        <v>804</v>
      </c>
      <c r="B888" s="38" t="s">
        <v>724</v>
      </c>
      <c r="C888" s="19" t="s">
        <v>35</v>
      </c>
      <c r="D888" s="41">
        <v>183299.95390756064</v>
      </c>
      <c r="E888" s="59"/>
    </row>
    <row r="889" spans="1:5" s="21" customFormat="1" ht="32.25" customHeight="1">
      <c r="A889" s="42">
        <v>805</v>
      </c>
      <c r="B889" s="38" t="s">
        <v>725</v>
      </c>
      <c r="C889" s="19" t="s">
        <v>35</v>
      </c>
      <c r="D889" s="41">
        <v>18849.578222791286</v>
      </c>
      <c r="E889" s="59"/>
    </row>
    <row r="890" spans="1:5" s="21" customFormat="1" ht="39" customHeight="1">
      <c r="A890" s="42">
        <v>806</v>
      </c>
      <c r="B890" s="38" t="s">
        <v>726</v>
      </c>
      <c r="C890" s="19" t="s">
        <v>35</v>
      </c>
      <c r="D890" s="41">
        <v>36399.85277556764</v>
      </c>
      <c r="E890" s="59"/>
    </row>
    <row r="891" spans="1:5" s="21" customFormat="1" ht="26.25" customHeight="1">
      <c r="A891" s="42">
        <v>807</v>
      </c>
      <c r="B891" s="38" t="s">
        <v>727</v>
      </c>
      <c r="C891" s="19" t="s">
        <v>35</v>
      </c>
      <c r="D891" s="41">
        <v>11700.38732936588</v>
      </c>
      <c r="E891" s="59"/>
    </row>
    <row r="892" spans="1:5" s="21" customFormat="1" ht="42" customHeight="1">
      <c r="A892" s="42">
        <v>808</v>
      </c>
      <c r="B892" s="38" t="s">
        <v>728</v>
      </c>
      <c r="C892" s="19" t="s">
        <v>35</v>
      </c>
      <c r="D892" s="41">
        <v>39000</v>
      </c>
      <c r="E892" s="59"/>
    </row>
    <row r="893" spans="1:5" s="21" customFormat="1" ht="24.75" customHeight="1">
      <c r="A893" s="42">
        <v>809</v>
      </c>
      <c r="B893" s="38" t="s">
        <v>729</v>
      </c>
      <c r="C893" s="19" t="s">
        <v>35</v>
      </c>
      <c r="D893" s="41">
        <v>113099.56368537241</v>
      </c>
      <c r="E893" s="59"/>
    </row>
    <row r="894" spans="1:5" s="21" customFormat="1" ht="24.75" customHeight="1">
      <c r="A894" s="42">
        <v>810</v>
      </c>
      <c r="B894" s="38" t="s">
        <v>730</v>
      </c>
      <c r="C894" s="19" t="s">
        <v>35</v>
      </c>
      <c r="D894" s="41">
        <v>71499.5104606754</v>
      </c>
      <c r="E894" s="59"/>
    </row>
    <row r="895" spans="1:5" s="21" customFormat="1" ht="24.75" customHeight="1">
      <c r="A895" s="42">
        <v>811</v>
      </c>
      <c r="B895" s="38" t="s">
        <v>731</v>
      </c>
      <c r="C895" s="19" t="s">
        <v>35</v>
      </c>
      <c r="D895" s="41">
        <v>109200.01104408172</v>
      </c>
      <c r="E895" s="59"/>
    </row>
    <row r="896" spans="1:5" s="21" customFormat="1" ht="34.5" customHeight="1">
      <c r="A896" s="42">
        <v>812</v>
      </c>
      <c r="B896" s="38" t="s">
        <v>732</v>
      </c>
      <c r="C896" s="19" t="s">
        <v>35</v>
      </c>
      <c r="D896" s="41">
        <v>94900.26409101964</v>
      </c>
      <c r="E896" s="59"/>
    </row>
    <row r="897" spans="1:5" s="21" customFormat="1" ht="24.75" customHeight="1">
      <c r="A897" s="42">
        <v>813</v>
      </c>
      <c r="B897" s="38" t="s">
        <v>324</v>
      </c>
      <c r="C897" s="10" t="s">
        <v>35</v>
      </c>
      <c r="D897" s="41">
        <v>39000.400937754224</v>
      </c>
      <c r="E897" s="59"/>
    </row>
    <row r="898" spans="1:5" s="21" customFormat="1" ht="24.75" customHeight="1">
      <c r="A898" s="42">
        <v>814</v>
      </c>
      <c r="B898" s="38" t="s">
        <v>325</v>
      </c>
      <c r="C898" s="19" t="s">
        <v>35</v>
      </c>
      <c r="D898" s="41">
        <v>117000.11866878759</v>
      </c>
      <c r="E898" s="59"/>
    </row>
    <row r="899" spans="1:5" s="21" customFormat="1" ht="24.75" customHeight="1">
      <c r="A899" s="42">
        <v>815</v>
      </c>
      <c r="B899" s="38" t="s">
        <v>326</v>
      </c>
      <c r="C899" s="19" t="s">
        <v>35</v>
      </c>
      <c r="D899" s="41">
        <v>51999.546802154815</v>
      </c>
      <c r="E899" s="59"/>
    </row>
    <row r="900" spans="1:4" s="5" customFormat="1" ht="18" customHeight="1">
      <c r="A900" s="42">
        <v>816</v>
      </c>
      <c r="B900" s="38" t="s">
        <v>327</v>
      </c>
      <c r="C900" s="19" t="s">
        <v>35</v>
      </c>
      <c r="D900" s="41">
        <v>27300</v>
      </c>
    </row>
    <row r="901" spans="1:5" s="21" customFormat="1" ht="27" customHeight="1">
      <c r="A901" s="42">
        <v>817</v>
      </c>
      <c r="B901" s="38" t="s">
        <v>328</v>
      </c>
      <c r="C901" s="19" t="s">
        <v>35</v>
      </c>
      <c r="D901" s="41">
        <v>27299.434091476036</v>
      </c>
      <c r="E901" s="59"/>
    </row>
    <row r="902" spans="1:5" s="21" customFormat="1" ht="24" customHeight="1">
      <c r="A902" s="42">
        <v>818</v>
      </c>
      <c r="B902" s="38" t="s">
        <v>329</v>
      </c>
      <c r="C902" s="19" t="s">
        <v>35</v>
      </c>
      <c r="D902" s="41">
        <v>26000.420832888893</v>
      </c>
      <c r="E902" s="59"/>
    </row>
    <row r="903" spans="1:5" s="21" customFormat="1" ht="30" customHeight="1">
      <c r="A903" s="42">
        <v>819</v>
      </c>
      <c r="B903" s="38" t="s">
        <v>733</v>
      </c>
      <c r="C903" s="19" t="s">
        <v>35</v>
      </c>
      <c r="D903" s="41">
        <v>26000.119158962963</v>
      </c>
      <c r="E903" s="59"/>
    </row>
    <row r="904" spans="1:5" s="21" customFormat="1" ht="38.25" customHeight="1">
      <c r="A904" s="42">
        <v>820</v>
      </c>
      <c r="B904" s="38" t="s">
        <v>734</v>
      </c>
      <c r="C904" s="19" t="s">
        <v>35</v>
      </c>
      <c r="D904" s="41">
        <v>25999.678609074304</v>
      </c>
      <c r="E904" s="59"/>
    </row>
    <row r="905" spans="1:5" s="21" customFormat="1" ht="27" customHeight="1">
      <c r="A905" s="42">
        <v>821</v>
      </c>
      <c r="B905" s="38" t="s">
        <v>735</v>
      </c>
      <c r="C905" s="19" t="s">
        <v>35</v>
      </c>
      <c r="D905" s="41">
        <v>73450</v>
      </c>
      <c r="E905" s="59"/>
    </row>
    <row r="906" spans="1:5" s="21" customFormat="1" ht="24.75" customHeight="1">
      <c r="A906" s="42">
        <v>822</v>
      </c>
      <c r="B906" s="38" t="s">
        <v>330</v>
      </c>
      <c r="C906" s="19" t="s">
        <v>35</v>
      </c>
      <c r="D906" s="41">
        <v>26000.436500953263</v>
      </c>
      <c r="E906" s="59"/>
    </row>
    <row r="907" spans="1:5" s="21" customFormat="1" ht="29.25" customHeight="1">
      <c r="A907" s="42">
        <v>823</v>
      </c>
      <c r="B907" s="38" t="s">
        <v>331</v>
      </c>
      <c r="C907" s="19" t="s">
        <v>35</v>
      </c>
      <c r="D907" s="41">
        <v>248299.8098576111</v>
      </c>
      <c r="E907" s="59"/>
    </row>
    <row r="908" spans="1:5" s="21" customFormat="1" ht="30.75" customHeight="1">
      <c r="A908" s="42">
        <v>824</v>
      </c>
      <c r="B908" s="38" t="s">
        <v>332</v>
      </c>
      <c r="C908" s="19" t="s">
        <v>35</v>
      </c>
      <c r="D908" s="41">
        <v>110500</v>
      </c>
      <c r="E908" s="59"/>
    </row>
    <row r="909" spans="1:5" s="21" customFormat="1" ht="25.5" customHeight="1">
      <c r="A909" s="42">
        <v>825</v>
      </c>
      <c r="B909" s="38" t="s">
        <v>736</v>
      </c>
      <c r="C909" s="19" t="s">
        <v>35</v>
      </c>
      <c r="D909" s="41">
        <v>221000</v>
      </c>
      <c r="E909" s="59"/>
    </row>
    <row r="910" spans="1:5" s="21" customFormat="1" ht="27.75" customHeight="1">
      <c r="A910" s="42">
        <v>826</v>
      </c>
      <c r="B910" s="38" t="s">
        <v>333</v>
      </c>
      <c r="C910" s="19" t="s">
        <v>35</v>
      </c>
      <c r="D910" s="41">
        <v>116999.81045795754</v>
      </c>
      <c r="E910" s="59"/>
    </row>
    <row r="911" spans="1:5" s="21" customFormat="1" ht="26.25" customHeight="1">
      <c r="A911" s="42">
        <v>827</v>
      </c>
      <c r="B911" s="38" t="s">
        <v>334</v>
      </c>
      <c r="C911" s="19" t="s">
        <v>35</v>
      </c>
      <c r="D911" s="41">
        <v>114399.9091239638</v>
      </c>
      <c r="E911" s="59"/>
    </row>
    <row r="912" spans="1:5" s="21" customFormat="1" ht="27" customHeight="1">
      <c r="A912" s="42">
        <v>828</v>
      </c>
      <c r="B912" s="38" t="s">
        <v>335</v>
      </c>
      <c r="C912" s="19" t="s">
        <v>35</v>
      </c>
      <c r="D912" s="41">
        <v>126099.54419114054</v>
      </c>
      <c r="E912" s="59"/>
    </row>
    <row r="913" spans="1:5" s="21" customFormat="1" ht="26.25" customHeight="1">
      <c r="A913" s="42">
        <v>829</v>
      </c>
      <c r="B913" s="38" t="s">
        <v>336</v>
      </c>
      <c r="C913" s="19" t="s">
        <v>35</v>
      </c>
      <c r="D913" s="41">
        <v>101400</v>
      </c>
      <c r="E913" s="59"/>
    </row>
    <row r="914" spans="1:5" s="21" customFormat="1" ht="25.5" customHeight="1">
      <c r="A914" s="42">
        <v>830</v>
      </c>
      <c r="B914" s="38" t="s">
        <v>337</v>
      </c>
      <c r="C914" s="19" t="s">
        <v>35</v>
      </c>
      <c r="D914" s="41">
        <v>194999.5074729277</v>
      </c>
      <c r="E914" s="59"/>
    </row>
    <row r="915" spans="1:5" s="21" customFormat="1" ht="24.75" customHeight="1">
      <c r="A915" s="42">
        <v>831</v>
      </c>
      <c r="B915" s="38" t="s">
        <v>338</v>
      </c>
      <c r="C915" s="19" t="s">
        <v>35</v>
      </c>
      <c r="D915" s="41">
        <v>513499.96378463105</v>
      </c>
      <c r="E915" s="59"/>
    </row>
    <row r="916" spans="1:5" s="21" customFormat="1" ht="61.5" customHeight="1">
      <c r="A916" s="42">
        <v>832</v>
      </c>
      <c r="B916" s="38" t="s">
        <v>737</v>
      </c>
      <c r="C916" s="19" t="s">
        <v>35</v>
      </c>
      <c r="D916" s="41">
        <v>260000.42276011853</v>
      </c>
      <c r="E916" s="59"/>
    </row>
    <row r="917" spans="1:5" s="21" customFormat="1" ht="27" customHeight="1">
      <c r="A917" s="42">
        <v>833</v>
      </c>
      <c r="B917" s="38" t="s">
        <v>339</v>
      </c>
      <c r="C917" s="19" t="s">
        <v>35</v>
      </c>
      <c r="D917" s="41">
        <v>113100.45892466995</v>
      </c>
      <c r="E917" s="59"/>
    </row>
    <row r="918" spans="1:5" s="21" customFormat="1" ht="25.5" customHeight="1">
      <c r="A918" s="42">
        <v>834</v>
      </c>
      <c r="B918" s="38" t="s">
        <v>340</v>
      </c>
      <c r="C918" s="19" t="s">
        <v>35</v>
      </c>
      <c r="D918" s="41">
        <v>149500</v>
      </c>
      <c r="E918" s="59"/>
    </row>
    <row r="919" spans="1:5" s="21" customFormat="1" ht="22.5" customHeight="1">
      <c r="A919" s="42">
        <v>835</v>
      </c>
      <c r="B919" s="38" t="s">
        <v>341</v>
      </c>
      <c r="C919" s="19" t="s">
        <v>35</v>
      </c>
      <c r="D919" s="41">
        <v>253500.23828483224</v>
      </c>
      <c r="E919" s="59"/>
    </row>
    <row r="920" spans="1:5" s="21" customFormat="1" ht="22.5" customHeight="1">
      <c r="A920" s="42">
        <v>836</v>
      </c>
      <c r="B920" s="38" t="s">
        <v>738</v>
      </c>
      <c r="C920" s="19" t="s">
        <v>35</v>
      </c>
      <c r="D920" s="41">
        <v>37699.93579241243</v>
      </c>
      <c r="E920" s="59"/>
    </row>
    <row r="921" spans="1:5" s="21" customFormat="1" ht="35.25" customHeight="1">
      <c r="A921" s="42">
        <v>837</v>
      </c>
      <c r="B921" s="38" t="s">
        <v>739</v>
      </c>
      <c r="C921" s="19" t="s">
        <v>35</v>
      </c>
      <c r="D921" s="41">
        <v>104000.15176012734</v>
      </c>
      <c r="E921" s="59"/>
    </row>
    <row r="922" spans="1:5" s="21" customFormat="1" ht="26.25" customHeight="1">
      <c r="A922" s="42">
        <v>838</v>
      </c>
      <c r="B922" s="38" t="s">
        <v>740</v>
      </c>
      <c r="C922" s="19" t="s">
        <v>35</v>
      </c>
      <c r="D922" s="41">
        <v>65000</v>
      </c>
      <c r="E922" s="59"/>
    </row>
    <row r="923" spans="1:5" s="21" customFormat="1" ht="23.25" customHeight="1">
      <c r="A923" s="42">
        <v>839</v>
      </c>
      <c r="B923" s="38" t="s">
        <v>741</v>
      </c>
      <c r="C923" s="19" t="s">
        <v>35</v>
      </c>
      <c r="D923" s="41">
        <v>45499.72078376294</v>
      </c>
      <c r="E923" s="59"/>
    </row>
    <row r="924" spans="1:5" s="21" customFormat="1" ht="27" customHeight="1">
      <c r="A924" s="42">
        <v>840</v>
      </c>
      <c r="B924" s="38" t="s">
        <v>342</v>
      </c>
      <c r="C924" s="19" t="s">
        <v>35</v>
      </c>
      <c r="D924" s="41">
        <v>64999.611475060316</v>
      </c>
      <c r="E924" s="59"/>
    </row>
    <row r="925" spans="1:5" s="21" customFormat="1" ht="34.5" customHeight="1">
      <c r="A925" s="42">
        <v>841</v>
      </c>
      <c r="B925" s="38" t="s">
        <v>742</v>
      </c>
      <c r="C925" s="19" t="s">
        <v>35</v>
      </c>
      <c r="D925" s="41">
        <v>99449.94964972224</v>
      </c>
      <c r="E925" s="59"/>
    </row>
    <row r="926" spans="1:5" s="21" customFormat="1" ht="38.25" customHeight="1">
      <c r="A926" s="42">
        <v>842</v>
      </c>
      <c r="B926" s="38" t="s">
        <v>743</v>
      </c>
      <c r="C926" s="19" t="s">
        <v>35</v>
      </c>
      <c r="D926" s="41">
        <v>45499.72078376294</v>
      </c>
      <c r="E926" s="59"/>
    </row>
    <row r="927" spans="1:5" s="21" customFormat="1" ht="41.25" customHeight="1">
      <c r="A927" s="42">
        <v>843</v>
      </c>
      <c r="B927" s="38" t="s">
        <v>744</v>
      </c>
      <c r="C927" s="19" t="s">
        <v>35</v>
      </c>
      <c r="D927" s="41">
        <v>97499.66977313074</v>
      </c>
      <c r="E927" s="59"/>
    </row>
    <row r="928" spans="1:5" s="21" customFormat="1" ht="25.5" customHeight="1">
      <c r="A928" s="42">
        <v>844</v>
      </c>
      <c r="B928" s="38" t="s">
        <v>343</v>
      </c>
      <c r="C928" s="19" t="s">
        <v>35</v>
      </c>
      <c r="D928" s="41">
        <v>33800.211344924835</v>
      </c>
      <c r="E928" s="59"/>
    </row>
    <row r="929" spans="1:5" s="21" customFormat="1" ht="25.5" customHeight="1">
      <c r="A929" s="42">
        <v>845</v>
      </c>
      <c r="B929" s="38" t="s">
        <v>745</v>
      </c>
      <c r="C929" s="19" t="s">
        <v>35</v>
      </c>
      <c r="D929" s="41">
        <v>103999.61696981212</v>
      </c>
      <c r="E929" s="59"/>
    </row>
    <row r="930" spans="1:5" s="21" customFormat="1" ht="25.5" customHeight="1">
      <c r="A930" s="42">
        <v>846</v>
      </c>
      <c r="B930" s="38" t="s">
        <v>746</v>
      </c>
      <c r="C930" s="19" t="s">
        <v>35</v>
      </c>
      <c r="D930" s="41">
        <v>94250</v>
      </c>
      <c r="E930" s="59"/>
    </row>
    <row r="931" spans="1:5" s="21" customFormat="1" ht="25.5" customHeight="1">
      <c r="A931" s="42">
        <v>847</v>
      </c>
      <c r="B931" s="38" t="s">
        <v>344</v>
      </c>
      <c r="C931" s="19" t="s">
        <v>35</v>
      </c>
      <c r="D931" s="41">
        <v>90999.95262017878</v>
      </c>
      <c r="E931" s="59"/>
    </row>
    <row r="932" spans="1:5" s="21" customFormat="1" ht="25.5" customHeight="1">
      <c r="A932" s="42">
        <v>848</v>
      </c>
      <c r="B932" s="38" t="s">
        <v>747</v>
      </c>
      <c r="C932" s="19" t="s">
        <v>35</v>
      </c>
      <c r="D932" s="41">
        <v>143000.0500440817</v>
      </c>
      <c r="E932" s="59"/>
    </row>
    <row r="933" spans="1:5" s="21" customFormat="1" ht="25.5" customHeight="1">
      <c r="A933" s="42">
        <v>849</v>
      </c>
      <c r="B933" s="38" t="s">
        <v>748</v>
      </c>
      <c r="C933" s="19" t="s">
        <v>35</v>
      </c>
      <c r="D933" s="41">
        <v>103999.38174466994</v>
      </c>
      <c r="E933" s="59"/>
    </row>
    <row r="934" spans="1:5" s="21" customFormat="1" ht="25.5" customHeight="1">
      <c r="A934" s="42">
        <v>850</v>
      </c>
      <c r="B934" s="38" t="s">
        <v>749</v>
      </c>
      <c r="C934" s="19" t="s">
        <v>35</v>
      </c>
      <c r="D934" s="41">
        <v>130000.07985485945</v>
      </c>
      <c r="E934" s="59"/>
    </row>
    <row r="935" spans="1:5" s="21" customFormat="1" ht="25.5" customHeight="1">
      <c r="A935" s="42">
        <v>851</v>
      </c>
      <c r="B935" s="38" t="s">
        <v>345</v>
      </c>
      <c r="C935" s="19" t="s">
        <v>35</v>
      </c>
      <c r="D935" s="41">
        <v>72149.96249489543</v>
      </c>
      <c r="E935" s="59"/>
    </row>
    <row r="936" spans="1:5" s="21" customFormat="1" ht="25.5" customHeight="1">
      <c r="A936" s="42">
        <v>852</v>
      </c>
      <c r="B936" s="38" t="s">
        <v>346</v>
      </c>
      <c r="C936" s="19" t="s">
        <v>20</v>
      </c>
      <c r="D936" s="41">
        <v>15600.096096202496</v>
      </c>
      <c r="E936" s="59"/>
    </row>
    <row r="937" spans="1:5" s="21" customFormat="1" ht="36" customHeight="1">
      <c r="A937" s="42">
        <v>853</v>
      </c>
      <c r="B937" s="38" t="s">
        <v>347</v>
      </c>
      <c r="C937" s="19" t="s">
        <v>20</v>
      </c>
      <c r="D937" s="41">
        <v>18200</v>
      </c>
      <c r="E937" s="59"/>
    </row>
    <row r="938" spans="1:5" s="21" customFormat="1" ht="24.75" customHeight="1">
      <c r="A938" s="42">
        <v>854</v>
      </c>
      <c r="B938" s="38" t="s">
        <v>348</v>
      </c>
      <c r="C938" s="19" t="s">
        <v>20</v>
      </c>
      <c r="D938" s="41">
        <v>15600.096096202496</v>
      </c>
      <c r="E938" s="59"/>
    </row>
    <row r="939" spans="1:5" s="21" customFormat="1" ht="24.75" customHeight="1">
      <c r="A939" s="42">
        <v>855</v>
      </c>
      <c r="B939" s="38" t="s">
        <v>750</v>
      </c>
      <c r="C939" s="19" t="s">
        <v>20</v>
      </c>
      <c r="D939" s="41">
        <v>36400.363896202485</v>
      </c>
      <c r="E939" s="59"/>
    </row>
    <row r="940" spans="1:5" s="21" customFormat="1" ht="24.75" customHeight="1">
      <c r="A940" s="42">
        <v>856</v>
      </c>
      <c r="B940" s="38" t="s">
        <v>121</v>
      </c>
      <c r="C940" s="19" t="s">
        <v>20</v>
      </c>
      <c r="D940" s="41">
        <v>10400</v>
      </c>
      <c r="E940" s="59"/>
    </row>
    <row r="941" spans="1:5" s="21" customFormat="1" ht="24.75" customHeight="1">
      <c r="A941" s="42">
        <v>857</v>
      </c>
      <c r="B941" s="38" t="s">
        <v>349</v>
      </c>
      <c r="C941" s="19" t="s">
        <v>35</v>
      </c>
      <c r="D941" s="41">
        <v>51999.61734216595</v>
      </c>
      <c r="E941" s="59"/>
    </row>
    <row r="942" spans="1:5" s="21" customFormat="1" ht="39" customHeight="1">
      <c r="A942" s="42">
        <v>858</v>
      </c>
      <c r="B942" s="38" t="s">
        <v>350</v>
      </c>
      <c r="C942" s="19" t="s">
        <v>35</v>
      </c>
      <c r="D942" s="41">
        <v>97499.93601313075</v>
      </c>
      <c r="E942" s="59"/>
    </row>
    <row r="943" spans="1:5" s="21" customFormat="1" ht="25.5" customHeight="1">
      <c r="A943" s="313" t="s">
        <v>1021</v>
      </c>
      <c r="B943" s="314"/>
      <c r="C943" s="314"/>
      <c r="D943" s="315"/>
      <c r="E943" s="59"/>
    </row>
    <row r="944" spans="1:5" s="21" customFormat="1" ht="34.5" customHeight="1">
      <c r="A944" s="42">
        <v>859</v>
      </c>
      <c r="B944" s="43" t="s">
        <v>783</v>
      </c>
      <c r="C944" s="19" t="s">
        <v>35</v>
      </c>
      <c r="D944" s="41">
        <v>91000.31546892216</v>
      </c>
      <c r="E944" s="59"/>
    </row>
    <row r="945" spans="1:5" s="21" customFormat="1" ht="42.75" customHeight="1">
      <c r="A945" s="42">
        <v>860</v>
      </c>
      <c r="B945" s="43" t="s">
        <v>784</v>
      </c>
      <c r="C945" s="19" t="s">
        <v>35</v>
      </c>
      <c r="D945" s="41">
        <v>104000.05334674107</v>
      </c>
      <c r="E945" s="59"/>
    </row>
    <row r="946" spans="1:5" s="21" customFormat="1" ht="42.75" customHeight="1">
      <c r="A946" s="42">
        <v>861</v>
      </c>
      <c r="B946" s="43" t="s">
        <v>785</v>
      </c>
      <c r="C946" s="19" t="s">
        <v>35</v>
      </c>
      <c r="D946" s="41">
        <v>130000</v>
      </c>
      <c r="E946" s="59"/>
    </row>
    <row r="947" spans="1:5" s="21" customFormat="1" ht="43.5" customHeight="1">
      <c r="A947" s="42">
        <v>862</v>
      </c>
      <c r="B947" s="43" t="s">
        <v>786</v>
      </c>
      <c r="C947" s="19" t="s">
        <v>35</v>
      </c>
      <c r="D947" s="41">
        <v>194999.83591807107</v>
      </c>
      <c r="E947" s="59"/>
    </row>
    <row r="948" spans="1:5" s="21" customFormat="1" ht="30" customHeight="1">
      <c r="A948" s="42">
        <v>863</v>
      </c>
      <c r="B948" s="43" t="s">
        <v>787</v>
      </c>
      <c r="C948" s="19" t="s">
        <v>35</v>
      </c>
      <c r="D948" s="41">
        <v>123500.03960719598</v>
      </c>
      <c r="E948" s="59"/>
    </row>
    <row r="949" spans="1:5" s="21" customFormat="1" ht="24.75" customHeight="1">
      <c r="A949" s="42">
        <v>864</v>
      </c>
      <c r="B949" s="43" t="s">
        <v>357</v>
      </c>
      <c r="C949" s="19" t="s">
        <v>35</v>
      </c>
      <c r="D949" s="41">
        <v>51999.96665222922</v>
      </c>
      <c r="E949" s="59"/>
    </row>
    <row r="950" spans="1:5" s="21" customFormat="1" ht="39" customHeight="1">
      <c r="A950" s="42">
        <v>865</v>
      </c>
      <c r="B950" s="43" t="s">
        <v>351</v>
      </c>
      <c r="C950" s="19" t="s">
        <v>35</v>
      </c>
      <c r="D950" s="41">
        <v>39000.414844592095</v>
      </c>
      <c r="E950" s="59"/>
    </row>
    <row r="951" spans="1:5" s="21" customFormat="1" ht="36.75" customHeight="1">
      <c r="A951" s="42">
        <v>866</v>
      </c>
      <c r="B951" s="43" t="s">
        <v>788</v>
      </c>
      <c r="C951" s="19" t="s">
        <v>35</v>
      </c>
      <c r="D951" s="41">
        <v>116999.56358604695</v>
      </c>
      <c r="E951" s="59"/>
    </row>
    <row r="952" spans="1:5" s="21" customFormat="1" ht="27" customHeight="1">
      <c r="A952" s="42">
        <v>867</v>
      </c>
      <c r="B952" s="43" t="s">
        <v>359</v>
      </c>
      <c r="C952" s="19" t="s">
        <v>35</v>
      </c>
      <c r="D952" s="41">
        <v>142999.37174362337</v>
      </c>
      <c r="E952" s="59"/>
    </row>
    <row r="953" spans="1:5" s="21" customFormat="1" ht="27.75" customHeight="1">
      <c r="A953" s="42">
        <v>868</v>
      </c>
      <c r="B953" s="43" t="s">
        <v>361</v>
      </c>
      <c r="C953" s="19" t="s">
        <v>35</v>
      </c>
      <c r="D953" s="41">
        <v>116999.71645325146</v>
      </c>
      <c r="E953" s="59"/>
    </row>
    <row r="954" spans="1:5" s="21" customFormat="1" ht="28.5" customHeight="1">
      <c r="A954" s="42">
        <v>869</v>
      </c>
      <c r="B954" s="43" t="s">
        <v>366</v>
      </c>
      <c r="C954" s="19" t="s">
        <v>35</v>
      </c>
      <c r="D954" s="41">
        <v>107900.1562298979</v>
      </c>
      <c r="E954" s="59"/>
    </row>
    <row r="955" spans="1:5" s="21" customFormat="1" ht="24.75" customHeight="1">
      <c r="A955" s="42">
        <v>870</v>
      </c>
      <c r="B955" s="43" t="s">
        <v>368</v>
      </c>
      <c r="C955" s="19" t="s">
        <v>20</v>
      </c>
      <c r="D955" s="41">
        <v>23660.056791454837</v>
      </c>
      <c r="E955" s="59"/>
    </row>
    <row r="956" spans="1:5" s="21" customFormat="1" ht="24.75" customHeight="1">
      <c r="A956" s="42">
        <v>871</v>
      </c>
      <c r="B956" s="43" t="s">
        <v>378</v>
      </c>
      <c r="C956" s="19" t="s">
        <v>35</v>
      </c>
      <c r="D956" s="41">
        <v>129999.76517783324</v>
      </c>
      <c r="E956" s="59"/>
    </row>
    <row r="957" spans="1:5" s="21" customFormat="1" ht="39.75" customHeight="1">
      <c r="A957" s="42">
        <v>872</v>
      </c>
      <c r="B957" s="43" t="s">
        <v>380</v>
      </c>
      <c r="C957" s="19" t="s">
        <v>35</v>
      </c>
      <c r="D957" s="41">
        <v>166399.4100621409</v>
      </c>
      <c r="E957" s="59"/>
    </row>
    <row r="958" spans="1:5" s="21" customFormat="1" ht="38.25" customHeight="1">
      <c r="A958" s="42">
        <v>873</v>
      </c>
      <c r="B958" s="43" t="s">
        <v>374</v>
      </c>
      <c r="C958" s="19" t="s">
        <v>35</v>
      </c>
      <c r="D958" s="41">
        <v>130000.24162364686</v>
      </c>
      <c r="E958" s="59"/>
    </row>
    <row r="959" spans="1:5" s="21" customFormat="1" ht="30.75" customHeight="1">
      <c r="A959" s="42">
        <v>874</v>
      </c>
      <c r="B959" s="43" t="s">
        <v>789</v>
      </c>
      <c r="C959" s="19" t="s">
        <v>35</v>
      </c>
      <c r="D959" s="41">
        <v>130000.31001533334</v>
      </c>
      <c r="E959" s="59"/>
    </row>
    <row r="960" spans="1:5" s="21" customFormat="1" ht="30.75" customHeight="1">
      <c r="A960" s="42">
        <v>875</v>
      </c>
      <c r="B960" s="43" t="s">
        <v>790</v>
      </c>
      <c r="C960" s="19" t="s">
        <v>35</v>
      </c>
      <c r="D960" s="41">
        <v>130000.31001533334</v>
      </c>
      <c r="E960" s="59"/>
    </row>
    <row r="961" spans="1:5" s="21" customFormat="1" ht="30.75" customHeight="1">
      <c r="A961" s="42">
        <v>876</v>
      </c>
      <c r="B961" s="43" t="s">
        <v>791</v>
      </c>
      <c r="C961" s="19" t="s">
        <v>35</v>
      </c>
      <c r="D961" s="41">
        <v>130000.31001533334</v>
      </c>
      <c r="E961" s="59"/>
    </row>
    <row r="962" spans="1:5" s="21" customFormat="1" ht="30.75" customHeight="1">
      <c r="A962" s="42">
        <v>877</v>
      </c>
      <c r="B962" s="43" t="s">
        <v>792</v>
      </c>
      <c r="C962" s="19" t="s">
        <v>35</v>
      </c>
      <c r="D962" s="41">
        <v>97500</v>
      </c>
      <c r="E962" s="59"/>
    </row>
    <row r="963" spans="1:5" s="21" customFormat="1" ht="30.75" customHeight="1">
      <c r="A963" s="42">
        <v>878</v>
      </c>
      <c r="B963" s="43" t="s">
        <v>793</v>
      </c>
      <c r="C963" s="19" t="s">
        <v>35</v>
      </c>
      <c r="D963" s="41">
        <v>97500</v>
      </c>
      <c r="E963" s="59"/>
    </row>
    <row r="964" spans="1:5" s="21" customFormat="1" ht="28.5" customHeight="1">
      <c r="A964" s="42">
        <v>879</v>
      </c>
      <c r="B964" s="43" t="s">
        <v>794</v>
      </c>
      <c r="C964" s="19" t="s">
        <v>35</v>
      </c>
      <c r="D964" s="41">
        <v>130000.31001533334</v>
      </c>
      <c r="E964" s="59"/>
    </row>
    <row r="965" spans="1:5" s="21" customFormat="1" ht="24.75" customHeight="1">
      <c r="A965" s="42">
        <v>880</v>
      </c>
      <c r="B965" s="43" t="s">
        <v>376</v>
      </c>
      <c r="C965" s="9" t="s">
        <v>35</v>
      </c>
      <c r="D965" s="41">
        <v>63049.86829723123</v>
      </c>
      <c r="E965" s="59"/>
    </row>
    <row r="966" spans="1:5" s="21" customFormat="1" ht="38.25" customHeight="1">
      <c r="A966" s="42">
        <v>881</v>
      </c>
      <c r="B966" s="43" t="s">
        <v>795</v>
      </c>
      <c r="C966" s="19" t="s">
        <v>35</v>
      </c>
      <c r="D966" s="41">
        <v>90999.89604489369</v>
      </c>
      <c r="E966" s="59"/>
    </row>
    <row r="967" spans="1:5" s="21" customFormat="1" ht="30.75" customHeight="1">
      <c r="A967" s="42">
        <v>882</v>
      </c>
      <c r="B967" s="43" t="s">
        <v>796</v>
      </c>
      <c r="C967" s="19" t="s">
        <v>35</v>
      </c>
      <c r="D967" s="41">
        <v>91000.13849161426</v>
      </c>
      <c r="E967" s="59"/>
    </row>
    <row r="968" spans="1:5" s="21" customFormat="1" ht="34.5" customHeight="1">
      <c r="A968" s="42">
        <v>883</v>
      </c>
      <c r="B968" s="43" t="s">
        <v>797</v>
      </c>
      <c r="C968" s="19" t="s">
        <v>35</v>
      </c>
      <c r="D968" s="41">
        <v>195000.1516690625</v>
      </c>
      <c r="E968" s="59"/>
    </row>
    <row r="969" spans="1:5" s="21" customFormat="1" ht="35.25" customHeight="1">
      <c r="A969" s="42">
        <v>884</v>
      </c>
      <c r="B969" s="43" t="s">
        <v>798</v>
      </c>
      <c r="C969" s="19" t="s">
        <v>35</v>
      </c>
      <c r="D969" s="41">
        <v>194999.68705237622</v>
      </c>
      <c r="E969" s="59"/>
    </row>
    <row r="970" spans="1:5" s="21" customFormat="1" ht="30" customHeight="1">
      <c r="A970" s="42">
        <v>885</v>
      </c>
      <c r="B970" s="43" t="s">
        <v>799</v>
      </c>
      <c r="C970" s="19" t="s">
        <v>35</v>
      </c>
      <c r="D970" s="41">
        <v>71500</v>
      </c>
      <c r="E970" s="59"/>
    </row>
    <row r="971" spans="1:5" s="21" customFormat="1" ht="51.75" customHeight="1">
      <c r="A971" s="42">
        <v>886</v>
      </c>
      <c r="B971" s="43" t="s">
        <v>355</v>
      </c>
      <c r="C971" s="19" t="s">
        <v>35</v>
      </c>
      <c r="D971" s="41">
        <v>64999.78311092928</v>
      </c>
      <c r="E971" s="59"/>
    </row>
    <row r="972" spans="1:5" s="21" customFormat="1" ht="42.75" customHeight="1">
      <c r="A972" s="42">
        <v>887</v>
      </c>
      <c r="B972" s="43" t="s">
        <v>377</v>
      </c>
      <c r="C972" s="19" t="s">
        <v>35</v>
      </c>
      <c r="D972" s="41">
        <v>259999.866844576</v>
      </c>
      <c r="E972" s="59"/>
    </row>
    <row r="973" spans="1:5" s="21" customFormat="1" ht="34.5" customHeight="1">
      <c r="A973" s="42">
        <v>888</v>
      </c>
      <c r="B973" s="43" t="s">
        <v>800</v>
      </c>
      <c r="C973" s="19" t="s">
        <v>35</v>
      </c>
      <c r="D973" s="41">
        <v>519999.60093146743</v>
      </c>
      <c r="E973" s="59"/>
    </row>
    <row r="974" spans="1:5" s="21" customFormat="1" ht="24.75" customHeight="1">
      <c r="A974" s="42">
        <v>889</v>
      </c>
      <c r="B974" s="43" t="s">
        <v>382</v>
      </c>
      <c r="C974" s="19" t="s">
        <v>35</v>
      </c>
      <c r="D974" s="41">
        <v>64999.62577291757</v>
      </c>
      <c r="E974" s="59"/>
    </row>
    <row r="975" spans="1:5" s="21" customFormat="1" ht="41.25" customHeight="1">
      <c r="A975" s="42">
        <v>890</v>
      </c>
      <c r="B975" s="43" t="s">
        <v>352</v>
      </c>
      <c r="C975" s="19" t="s">
        <v>35</v>
      </c>
      <c r="D975" s="41">
        <v>77999.96702260255</v>
      </c>
      <c r="E975" s="59"/>
    </row>
    <row r="976" spans="1:5" s="21" customFormat="1" ht="38.25" customHeight="1">
      <c r="A976" s="42">
        <v>891</v>
      </c>
      <c r="B976" s="43" t="s">
        <v>801</v>
      </c>
      <c r="C976" s="19" t="s">
        <v>35</v>
      </c>
      <c r="D976" s="41">
        <v>65000.03198234114</v>
      </c>
      <c r="E976" s="59"/>
    </row>
    <row r="977" spans="1:5" s="21" customFormat="1" ht="24.75" customHeight="1">
      <c r="A977" s="42">
        <v>892</v>
      </c>
      <c r="B977" s="43" t="s">
        <v>802</v>
      </c>
      <c r="C977" s="19" t="s">
        <v>35</v>
      </c>
      <c r="D977" s="41">
        <v>90999.83284564692</v>
      </c>
      <c r="E977" s="59"/>
    </row>
    <row r="978" spans="1:5" s="21" customFormat="1" ht="33" customHeight="1">
      <c r="A978" s="42">
        <v>893</v>
      </c>
      <c r="B978" s="43" t="s">
        <v>383</v>
      </c>
      <c r="C978" s="19" t="s">
        <v>35</v>
      </c>
      <c r="D978" s="41">
        <v>91000.02644032596</v>
      </c>
      <c r="E978" s="59"/>
    </row>
    <row r="979" spans="1:5" s="21" customFormat="1" ht="24.75" customHeight="1">
      <c r="A979" s="42">
        <v>894</v>
      </c>
      <c r="B979" s="43" t="s">
        <v>375</v>
      </c>
      <c r="C979" s="19" t="s">
        <v>35</v>
      </c>
      <c r="D979" s="41">
        <v>129999.93674825081</v>
      </c>
      <c r="E979" s="59"/>
    </row>
    <row r="980" spans="1:5" s="21" customFormat="1" ht="41.25" customHeight="1">
      <c r="A980" s="42">
        <v>895</v>
      </c>
      <c r="B980" s="43" t="s">
        <v>637</v>
      </c>
      <c r="C980" s="19" t="s">
        <v>35</v>
      </c>
      <c r="D980" s="41">
        <v>65000</v>
      </c>
      <c r="E980" s="59"/>
    </row>
    <row r="981" spans="1:5" s="21" customFormat="1" ht="24.75" customHeight="1">
      <c r="A981" s="42">
        <v>896</v>
      </c>
      <c r="B981" s="43" t="s">
        <v>369</v>
      </c>
      <c r="C981" s="19" t="s">
        <v>35</v>
      </c>
      <c r="D981" s="41">
        <v>130000</v>
      </c>
      <c r="E981" s="59"/>
    </row>
    <row r="982" spans="1:5" s="21" customFormat="1" ht="24.75" customHeight="1">
      <c r="A982" s="42">
        <v>897</v>
      </c>
      <c r="B982" s="43" t="s">
        <v>379</v>
      </c>
      <c r="C982" s="19" t="s">
        <v>35</v>
      </c>
      <c r="D982" s="41">
        <v>77999.65636855287</v>
      </c>
      <c r="E982" s="59"/>
    </row>
    <row r="983" spans="1:5" s="21" customFormat="1" ht="24.75" customHeight="1">
      <c r="A983" s="42">
        <v>898</v>
      </c>
      <c r="B983" s="43" t="s">
        <v>372</v>
      </c>
      <c r="C983" s="19" t="s">
        <v>35</v>
      </c>
      <c r="D983" s="41">
        <v>520000.36897177924</v>
      </c>
      <c r="E983" s="59"/>
    </row>
    <row r="984" spans="1:5" s="21" customFormat="1" ht="24.75" customHeight="1">
      <c r="A984" s="42">
        <v>899</v>
      </c>
      <c r="B984" s="43" t="s">
        <v>373</v>
      </c>
      <c r="C984" s="19" t="s">
        <v>35</v>
      </c>
      <c r="D984" s="41">
        <v>130000.07071888221</v>
      </c>
      <c r="E984" s="59"/>
    </row>
    <row r="985" spans="1:5" s="21" customFormat="1" ht="36" customHeight="1">
      <c r="A985" s="42">
        <v>900</v>
      </c>
      <c r="B985" s="43" t="s">
        <v>803</v>
      </c>
      <c r="C985" s="19" t="s">
        <v>35</v>
      </c>
      <c r="D985" s="41">
        <v>259999.75550200505</v>
      </c>
      <c r="E985" s="59"/>
    </row>
    <row r="986" spans="1:5" s="21" customFormat="1" ht="36" customHeight="1">
      <c r="A986" s="42">
        <v>901</v>
      </c>
      <c r="B986" s="43" t="s">
        <v>362</v>
      </c>
      <c r="C986" s="19" t="s">
        <v>35</v>
      </c>
      <c r="D986" s="41">
        <v>130000.40009875673</v>
      </c>
      <c r="E986" s="59"/>
    </row>
    <row r="987" spans="1:5" s="21" customFormat="1" ht="36" customHeight="1">
      <c r="A987" s="42">
        <v>902</v>
      </c>
      <c r="B987" s="43" t="s">
        <v>804</v>
      </c>
      <c r="C987" s="19" t="s">
        <v>35</v>
      </c>
      <c r="D987" s="41">
        <v>129999.94103453188</v>
      </c>
      <c r="E987" s="59"/>
    </row>
    <row r="988" spans="1:5" s="21" customFormat="1" ht="36" customHeight="1">
      <c r="A988" s="42">
        <v>903</v>
      </c>
      <c r="B988" s="43" t="s">
        <v>805</v>
      </c>
      <c r="C988" s="19" t="s">
        <v>35</v>
      </c>
      <c r="D988" s="41">
        <v>325000.3819053292</v>
      </c>
      <c r="E988" s="59"/>
    </row>
    <row r="989" spans="1:5" s="21" customFormat="1" ht="36" customHeight="1">
      <c r="A989" s="42">
        <v>904</v>
      </c>
      <c r="B989" s="43" t="s">
        <v>581</v>
      </c>
      <c r="C989" s="19" t="s">
        <v>35</v>
      </c>
      <c r="D989" s="41">
        <v>324999.9027742703</v>
      </c>
      <c r="E989" s="59"/>
    </row>
    <row r="990" spans="1:5" s="21" customFormat="1" ht="36" customHeight="1">
      <c r="A990" s="42">
        <v>905</v>
      </c>
      <c r="B990" s="43" t="s">
        <v>356</v>
      </c>
      <c r="C990" s="19" t="s">
        <v>35</v>
      </c>
      <c r="D990" s="41">
        <v>65000</v>
      </c>
      <c r="E990" s="59"/>
    </row>
    <row r="991" spans="1:5" s="21" customFormat="1" ht="36" customHeight="1">
      <c r="A991" s="42">
        <v>906</v>
      </c>
      <c r="B991" s="43" t="s">
        <v>104</v>
      </c>
      <c r="C991" s="19" t="s">
        <v>35</v>
      </c>
      <c r="D991" s="41">
        <v>65000.36532926951</v>
      </c>
      <c r="E991" s="59"/>
    </row>
    <row r="992" spans="1:5" s="21" customFormat="1" ht="36" customHeight="1">
      <c r="A992" s="42">
        <v>907</v>
      </c>
      <c r="B992" s="43" t="s">
        <v>360</v>
      </c>
      <c r="C992" s="19" t="s">
        <v>35</v>
      </c>
      <c r="D992" s="41">
        <v>584999.6683525585</v>
      </c>
      <c r="E992" s="59"/>
    </row>
    <row r="993" spans="1:5" s="21" customFormat="1" ht="36" customHeight="1">
      <c r="A993" s="42">
        <v>908</v>
      </c>
      <c r="B993" s="43" t="s">
        <v>806</v>
      </c>
      <c r="C993" s="19" t="s">
        <v>35</v>
      </c>
      <c r="D993" s="41">
        <v>519999.5514518641</v>
      </c>
      <c r="E993" s="59"/>
    </row>
    <row r="994" spans="1:5" s="21" customFormat="1" ht="36" customHeight="1">
      <c r="A994" s="42">
        <v>909</v>
      </c>
      <c r="B994" s="43" t="s">
        <v>807</v>
      </c>
      <c r="C994" s="19" t="s">
        <v>35</v>
      </c>
      <c r="D994" s="41">
        <v>519999.5514518641</v>
      </c>
      <c r="E994" s="59"/>
    </row>
    <row r="995" spans="1:5" s="21" customFormat="1" ht="24.75" customHeight="1">
      <c r="A995" s="42">
        <v>910</v>
      </c>
      <c r="B995" s="43" t="s">
        <v>365</v>
      </c>
      <c r="C995" s="19" t="s">
        <v>35</v>
      </c>
      <c r="D995" s="41">
        <v>520000.08884127584</v>
      </c>
      <c r="E995" s="59"/>
    </row>
    <row r="996" spans="1:5" s="21" customFormat="1" ht="24.75" customHeight="1">
      <c r="A996" s="42">
        <v>911</v>
      </c>
      <c r="B996" s="43" t="s">
        <v>371</v>
      </c>
      <c r="C996" s="19" t="s">
        <v>35</v>
      </c>
      <c r="D996" s="41">
        <v>129999.51594933313</v>
      </c>
      <c r="E996" s="59"/>
    </row>
    <row r="997" spans="1:5" s="21" customFormat="1" ht="24.75" customHeight="1">
      <c r="A997" s="42">
        <v>912</v>
      </c>
      <c r="B997" s="43" t="s">
        <v>381</v>
      </c>
      <c r="C997" s="19" t="s">
        <v>35</v>
      </c>
      <c r="D997" s="41">
        <v>130000</v>
      </c>
      <c r="E997" s="59"/>
    </row>
    <row r="998" spans="1:5" s="21" customFormat="1" ht="27" customHeight="1">
      <c r="A998" s="42">
        <v>913</v>
      </c>
      <c r="B998" s="43" t="s">
        <v>367</v>
      </c>
      <c r="C998" s="19" t="s">
        <v>35</v>
      </c>
      <c r="D998" s="41">
        <v>195000.47092412531</v>
      </c>
      <c r="E998" s="59"/>
    </row>
    <row r="999" spans="1:5" s="21" customFormat="1" ht="24.75" customHeight="1">
      <c r="A999" s="42">
        <v>914</v>
      </c>
      <c r="B999" s="43" t="s">
        <v>354</v>
      </c>
      <c r="C999" s="19" t="s">
        <v>35</v>
      </c>
      <c r="D999" s="41">
        <v>90999.70597237046</v>
      </c>
      <c r="E999" s="59"/>
    </row>
    <row r="1000" spans="1:5" s="21" customFormat="1" ht="37.5" customHeight="1">
      <c r="A1000" s="42">
        <v>915</v>
      </c>
      <c r="B1000" s="43" t="s">
        <v>363</v>
      </c>
      <c r="C1000" s="19" t="s">
        <v>35</v>
      </c>
      <c r="D1000" s="41">
        <v>129999.78090664203</v>
      </c>
      <c r="E1000" s="59"/>
    </row>
    <row r="1001" spans="1:5" s="21" customFormat="1" ht="28.5" customHeight="1">
      <c r="A1001" s="42">
        <v>916</v>
      </c>
      <c r="B1001" s="43" t="s">
        <v>808</v>
      </c>
      <c r="C1001" s="19" t="s">
        <v>35</v>
      </c>
      <c r="D1001" s="41">
        <v>519999.93732291745</v>
      </c>
      <c r="E1001" s="59"/>
    </row>
    <row r="1002" spans="1:5" s="21" customFormat="1" ht="61.5" customHeight="1">
      <c r="A1002" s="42">
        <v>917</v>
      </c>
      <c r="B1002" s="43" t="s">
        <v>635</v>
      </c>
      <c r="C1002" s="19" t="s">
        <v>35</v>
      </c>
      <c r="D1002" s="41">
        <v>195000</v>
      </c>
      <c r="E1002" s="59"/>
    </row>
    <row r="1003" spans="1:5" s="21" customFormat="1" ht="40.5" customHeight="1">
      <c r="A1003" s="42">
        <v>918</v>
      </c>
      <c r="B1003" s="43" t="s">
        <v>358</v>
      </c>
      <c r="C1003" s="19" t="s">
        <v>35</v>
      </c>
      <c r="D1003" s="41">
        <v>715000</v>
      </c>
      <c r="E1003" s="59"/>
    </row>
    <row r="1004" spans="1:5" s="21" customFormat="1" ht="47.25" customHeight="1">
      <c r="A1004" s="42">
        <v>919</v>
      </c>
      <c r="B1004" s="43" t="s">
        <v>809</v>
      </c>
      <c r="C1004" s="19" t="s">
        <v>35</v>
      </c>
      <c r="D1004" s="41">
        <v>520000.0929272536</v>
      </c>
      <c r="E1004" s="59"/>
    </row>
    <row r="1005" spans="1:5" s="21" customFormat="1" ht="34.5" customHeight="1">
      <c r="A1005" s="42">
        <v>920</v>
      </c>
      <c r="B1005" s="43" t="s">
        <v>810</v>
      </c>
      <c r="C1005" s="19" t="s">
        <v>35</v>
      </c>
      <c r="D1005" s="41">
        <v>454999.8075512536</v>
      </c>
      <c r="E1005" s="59"/>
    </row>
    <row r="1006" spans="1:5" s="21" customFormat="1" ht="53.25" customHeight="1">
      <c r="A1006" s="42">
        <v>921</v>
      </c>
      <c r="B1006" s="43" t="s">
        <v>811</v>
      </c>
      <c r="C1006" s="19" t="s">
        <v>35</v>
      </c>
      <c r="D1006" s="41">
        <v>454999.8075512536</v>
      </c>
      <c r="E1006" s="59"/>
    </row>
    <row r="1007" spans="1:5" s="43" customFormat="1" ht="38.25" customHeight="1">
      <c r="A1007" s="42">
        <v>922</v>
      </c>
      <c r="B1007" s="43" t="s">
        <v>812</v>
      </c>
      <c r="C1007" s="19" t="s">
        <v>35</v>
      </c>
      <c r="D1007" s="41">
        <v>454999.8075512536</v>
      </c>
      <c r="E1007" s="79"/>
    </row>
    <row r="1008" spans="1:5" s="21" customFormat="1" ht="33.75" customHeight="1">
      <c r="A1008" s="42">
        <v>923</v>
      </c>
      <c r="B1008" s="43" t="s">
        <v>813</v>
      </c>
      <c r="C1008" s="19" t="s">
        <v>35</v>
      </c>
      <c r="D1008" s="41">
        <v>519999.5480812843</v>
      </c>
      <c r="E1008" s="59"/>
    </row>
    <row r="1009" spans="1:5" s="21" customFormat="1" ht="31.5" customHeight="1">
      <c r="A1009" s="42">
        <v>924</v>
      </c>
      <c r="B1009" s="43" t="s">
        <v>814</v>
      </c>
      <c r="C1009" s="19" t="s">
        <v>35</v>
      </c>
      <c r="D1009" s="41">
        <v>519999.5480812843</v>
      </c>
      <c r="E1009" s="59"/>
    </row>
    <row r="1010" spans="1:5" s="21" customFormat="1" ht="32.25" customHeight="1">
      <c r="A1010" s="42">
        <v>925</v>
      </c>
      <c r="B1010" s="43" t="s">
        <v>815</v>
      </c>
      <c r="C1010" s="19" t="s">
        <v>35</v>
      </c>
      <c r="D1010" s="41">
        <v>454999.5445907842</v>
      </c>
      <c r="E1010" s="59"/>
    </row>
    <row r="1011" spans="1:5" s="21" customFormat="1" ht="38.25" customHeight="1">
      <c r="A1011" s="42">
        <v>926</v>
      </c>
      <c r="B1011" s="43" t="s">
        <v>810</v>
      </c>
      <c r="C1011" s="19" t="s">
        <v>35</v>
      </c>
      <c r="D1011" s="41">
        <v>195000.24175478416</v>
      </c>
      <c r="E1011" s="59"/>
    </row>
    <row r="1012" spans="1:5" s="21" customFormat="1" ht="35.25" customHeight="1">
      <c r="A1012" s="42">
        <v>927</v>
      </c>
      <c r="B1012" s="43" t="s">
        <v>816</v>
      </c>
      <c r="C1012" s="19" t="s">
        <v>35</v>
      </c>
      <c r="D1012" s="41">
        <v>422499.716355451</v>
      </c>
      <c r="E1012" s="59"/>
    </row>
    <row r="1013" spans="1:5" s="21" customFormat="1" ht="32.25" customHeight="1">
      <c r="A1013" s="42">
        <v>928</v>
      </c>
      <c r="B1013" s="43" t="s">
        <v>817</v>
      </c>
      <c r="C1013" s="19" t="s">
        <v>35</v>
      </c>
      <c r="D1013" s="41">
        <v>422499.716355451</v>
      </c>
      <c r="E1013" s="59"/>
    </row>
    <row r="1014" spans="1:5" s="21" customFormat="1" ht="33.75" customHeight="1">
      <c r="A1014" s="42">
        <v>929</v>
      </c>
      <c r="B1014" s="43" t="s">
        <v>818</v>
      </c>
      <c r="C1014" s="19" t="s">
        <v>35</v>
      </c>
      <c r="D1014" s="41">
        <v>422499.716355451</v>
      </c>
      <c r="E1014" s="59"/>
    </row>
    <row r="1015" spans="1:5" s="21" customFormat="1" ht="24.75" customHeight="1">
      <c r="A1015" s="42">
        <v>930</v>
      </c>
      <c r="B1015" s="43" t="s">
        <v>819</v>
      </c>
      <c r="C1015" s="19" t="s">
        <v>35</v>
      </c>
      <c r="D1015" s="41">
        <v>422499.716355451</v>
      </c>
      <c r="E1015" s="59"/>
    </row>
    <row r="1016" spans="1:5" s="21" customFormat="1" ht="45" customHeight="1">
      <c r="A1016" s="42">
        <v>931</v>
      </c>
      <c r="B1016" s="43" t="s">
        <v>820</v>
      </c>
      <c r="C1016" s="19" t="s">
        <v>35</v>
      </c>
      <c r="D1016" s="41">
        <v>422499.716355451</v>
      </c>
      <c r="E1016" s="59"/>
    </row>
    <row r="1017" spans="1:5" s="21" customFormat="1" ht="38.25" customHeight="1">
      <c r="A1017" s="42">
        <v>932</v>
      </c>
      <c r="B1017" s="43" t="s">
        <v>821</v>
      </c>
      <c r="C1017" s="19" t="s">
        <v>35</v>
      </c>
      <c r="D1017" s="41">
        <v>422499.716355451</v>
      </c>
      <c r="E1017" s="59"/>
    </row>
    <row r="1018" spans="1:5" s="21" customFormat="1" ht="28.5" customHeight="1">
      <c r="A1018" s="42">
        <v>933</v>
      </c>
      <c r="B1018" s="65" t="s">
        <v>822</v>
      </c>
      <c r="C1018" s="19" t="s">
        <v>35</v>
      </c>
      <c r="D1018" s="41">
        <v>422499.55485211755</v>
      </c>
      <c r="E1018" s="59"/>
    </row>
    <row r="1019" spans="1:5" s="21" customFormat="1" ht="24.75" customHeight="1">
      <c r="A1019" s="42">
        <v>934</v>
      </c>
      <c r="B1019" s="43" t="s">
        <v>823</v>
      </c>
      <c r="C1019" s="19" t="s">
        <v>35</v>
      </c>
      <c r="D1019" s="41">
        <v>422499.716355451</v>
      </c>
      <c r="E1019" s="59"/>
    </row>
    <row r="1020" spans="1:5" s="21" customFormat="1" ht="39" customHeight="1">
      <c r="A1020" s="42">
        <v>935</v>
      </c>
      <c r="B1020" s="43" t="s">
        <v>824</v>
      </c>
      <c r="C1020" s="19" t="s">
        <v>35</v>
      </c>
      <c r="D1020" s="41">
        <v>422499.716355451</v>
      </c>
      <c r="E1020" s="59"/>
    </row>
    <row r="1021" spans="1:5" s="21" customFormat="1" ht="45" customHeight="1">
      <c r="A1021" s="42">
        <v>936</v>
      </c>
      <c r="B1021" s="43" t="s">
        <v>825</v>
      </c>
      <c r="C1021" s="19" t="s">
        <v>35</v>
      </c>
      <c r="D1021" s="41">
        <v>422499.716355451</v>
      </c>
      <c r="E1021" s="59"/>
    </row>
    <row r="1022" spans="1:5" s="21" customFormat="1" ht="35.25" customHeight="1">
      <c r="A1022" s="42">
        <v>937</v>
      </c>
      <c r="B1022" s="43" t="s">
        <v>826</v>
      </c>
      <c r="C1022" s="19" t="s">
        <v>35</v>
      </c>
      <c r="D1022" s="41">
        <v>422499.716355451</v>
      </c>
      <c r="E1022" s="59"/>
    </row>
    <row r="1023" spans="1:5" s="21" customFormat="1" ht="27" customHeight="1">
      <c r="A1023" s="42">
        <v>938</v>
      </c>
      <c r="B1023" s="43" t="s">
        <v>827</v>
      </c>
      <c r="C1023" s="19" t="s">
        <v>35</v>
      </c>
      <c r="D1023" s="41">
        <v>422499.716355451</v>
      </c>
      <c r="E1023" s="59"/>
    </row>
    <row r="1024" spans="1:5" s="21" customFormat="1" ht="25.5" customHeight="1">
      <c r="A1024" s="42">
        <v>939</v>
      </c>
      <c r="B1024" s="43" t="s">
        <v>828</v>
      </c>
      <c r="C1024" s="19" t="s">
        <v>35</v>
      </c>
      <c r="D1024" s="41">
        <v>422499.716355451</v>
      </c>
      <c r="E1024" s="59"/>
    </row>
    <row r="1025" spans="1:5" s="21" customFormat="1" ht="34.5" customHeight="1">
      <c r="A1025" s="42">
        <v>940</v>
      </c>
      <c r="B1025" s="43" t="s">
        <v>829</v>
      </c>
      <c r="C1025" s="19" t="s">
        <v>35</v>
      </c>
      <c r="D1025" s="41">
        <v>422499.716355451</v>
      </c>
      <c r="E1025" s="59"/>
    </row>
    <row r="1026" spans="1:5" s="21" customFormat="1" ht="40.5" customHeight="1">
      <c r="A1026" s="42">
        <v>941</v>
      </c>
      <c r="B1026" s="43" t="s">
        <v>830</v>
      </c>
      <c r="C1026" s="19" t="s">
        <v>35</v>
      </c>
      <c r="D1026" s="41">
        <v>422499.716355451</v>
      </c>
      <c r="E1026" s="59"/>
    </row>
    <row r="1027" spans="1:5" s="21" customFormat="1" ht="30" customHeight="1">
      <c r="A1027" s="42">
        <v>942</v>
      </c>
      <c r="B1027" s="43" t="s">
        <v>819</v>
      </c>
      <c r="C1027" s="19" t="s">
        <v>35</v>
      </c>
      <c r="D1027" s="41">
        <v>422499.716355451</v>
      </c>
      <c r="E1027" s="59"/>
    </row>
    <row r="1028" spans="1:5" s="21" customFormat="1" ht="51" customHeight="1">
      <c r="A1028" s="42">
        <v>943</v>
      </c>
      <c r="B1028" s="43" t="s">
        <v>831</v>
      </c>
      <c r="C1028" s="19" t="s">
        <v>35</v>
      </c>
      <c r="D1028" s="41">
        <v>422499.716355451</v>
      </c>
      <c r="E1028" s="59"/>
    </row>
    <row r="1029" spans="1:5" s="21" customFormat="1" ht="39.75" customHeight="1">
      <c r="A1029" s="42">
        <v>944</v>
      </c>
      <c r="B1029" s="43" t="s">
        <v>832</v>
      </c>
      <c r="C1029" s="19" t="s">
        <v>35</v>
      </c>
      <c r="D1029" s="41">
        <v>422500</v>
      </c>
      <c r="E1029" s="59"/>
    </row>
    <row r="1030" spans="1:5" s="21" customFormat="1" ht="55.5" customHeight="1">
      <c r="A1030" s="42">
        <v>945</v>
      </c>
      <c r="B1030" s="43" t="s">
        <v>833</v>
      </c>
      <c r="C1030" s="19" t="s">
        <v>35</v>
      </c>
      <c r="D1030" s="41">
        <v>260000.01264427142</v>
      </c>
      <c r="E1030" s="59"/>
    </row>
    <row r="1031" spans="1:5" s="21" customFormat="1" ht="27" customHeight="1">
      <c r="A1031" s="42">
        <v>946</v>
      </c>
      <c r="B1031" s="43" t="s">
        <v>834</v>
      </c>
      <c r="C1031" s="19" t="s">
        <v>35</v>
      </c>
      <c r="D1031" s="41">
        <v>260000.01264427142</v>
      </c>
      <c r="E1031" s="59"/>
    </row>
    <row r="1032" spans="1:5" s="21" customFormat="1" ht="24" customHeight="1">
      <c r="A1032" s="42">
        <v>947</v>
      </c>
      <c r="B1032" s="43" t="s">
        <v>835</v>
      </c>
      <c r="C1032" s="19" t="s">
        <v>35</v>
      </c>
      <c r="D1032" s="41">
        <v>260000.01264427142</v>
      </c>
      <c r="E1032" s="59"/>
    </row>
    <row r="1033" spans="1:5" s="21" customFormat="1" ht="36" customHeight="1">
      <c r="A1033" s="42">
        <v>948</v>
      </c>
      <c r="B1033" s="43" t="s">
        <v>836</v>
      </c>
      <c r="C1033" s="19" t="s">
        <v>35</v>
      </c>
      <c r="D1033" s="41">
        <v>260000.01264427142</v>
      </c>
      <c r="E1033" s="59"/>
    </row>
    <row r="1034" spans="1:5" s="21" customFormat="1" ht="35.25" customHeight="1">
      <c r="A1034" s="42">
        <v>949</v>
      </c>
      <c r="B1034" s="43" t="s">
        <v>837</v>
      </c>
      <c r="C1034" s="19" t="s">
        <v>35</v>
      </c>
      <c r="D1034" s="41">
        <v>194999.85001096854</v>
      </c>
      <c r="E1034" s="59"/>
    </row>
    <row r="1035" spans="1:5" s="21" customFormat="1" ht="33" customHeight="1">
      <c r="A1035" s="42">
        <v>950</v>
      </c>
      <c r="B1035" s="43" t="s">
        <v>838</v>
      </c>
      <c r="C1035" s="19" t="s">
        <v>35</v>
      </c>
      <c r="D1035" s="41">
        <v>260000.01264427142</v>
      </c>
      <c r="E1035" s="59"/>
    </row>
    <row r="1036" spans="1:5" s="21" customFormat="1" ht="36" customHeight="1">
      <c r="A1036" s="42">
        <v>951</v>
      </c>
      <c r="B1036" s="43" t="s">
        <v>839</v>
      </c>
      <c r="C1036" s="19" t="s">
        <v>35</v>
      </c>
      <c r="D1036" s="41">
        <v>260000.01264427142</v>
      </c>
      <c r="E1036" s="59"/>
    </row>
    <row r="1037" spans="1:5" s="21" customFormat="1" ht="33.75" customHeight="1">
      <c r="A1037" s="42">
        <v>952</v>
      </c>
      <c r="B1037" s="43" t="s">
        <v>840</v>
      </c>
      <c r="C1037" s="19" t="s">
        <v>35</v>
      </c>
      <c r="D1037" s="41">
        <v>259999.92650549387</v>
      </c>
      <c r="E1037" s="59"/>
    </row>
    <row r="1038" spans="1:5" s="21" customFormat="1" ht="42" customHeight="1">
      <c r="A1038" s="42">
        <v>953</v>
      </c>
      <c r="B1038" s="43" t="s">
        <v>841</v>
      </c>
      <c r="C1038" s="19" t="s">
        <v>35</v>
      </c>
      <c r="D1038" s="41">
        <v>259999.92650549387</v>
      </c>
      <c r="E1038" s="59"/>
    </row>
    <row r="1039" spans="1:5" s="21" customFormat="1" ht="38.25" customHeight="1">
      <c r="A1039" s="42">
        <v>954</v>
      </c>
      <c r="B1039" s="43" t="s">
        <v>842</v>
      </c>
      <c r="C1039" s="19" t="s">
        <v>35</v>
      </c>
      <c r="D1039" s="41">
        <v>259999.92650549387</v>
      </c>
      <c r="E1039" s="59"/>
    </row>
    <row r="1040" spans="1:5" s="21" customFormat="1" ht="36" customHeight="1">
      <c r="A1040" s="42">
        <v>955</v>
      </c>
      <c r="B1040" s="43" t="s">
        <v>843</v>
      </c>
      <c r="C1040" s="19" t="s">
        <v>35</v>
      </c>
      <c r="D1040" s="41">
        <v>519999.5741903462</v>
      </c>
      <c r="E1040" s="59"/>
    </row>
    <row r="1041" spans="1:5" s="21" customFormat="1" ht="36" customHeight="1">
      <c r="A1041" s="42">
        <v>956</v>
      </c>
      <c r="B1041" s="43" t="s">
        <v>844</v>
      </c>
      <c r="C1041" s="19" t="s">
        <v>35</v>
      </c>
      <c r="D1041" s="41">
        <v>324999.8346858056</v>
      </c>
      <c r="E1041" s="59"/>
    </row>
    <row r="1042" spans="1:5" s="21" customFormat="1" ht="30.75" customHeight="1">
      <c r="A1042" s="42">
        <v>957</v>
      </c>
      <c r="B1042" s="43" t="s">
        <v>845</v>
      </c>
      <c r="C1042" s="19" t="s">
        <v>35</v>
      </c>
      <c r="D1042" s="41">
        <v>585000</v>
      </c>
      <c r="E1042" s="59"/>
    </row>
    <row r="1043" spans="1:5" s="21" customFormat="1" ht="28.5" customHeight="1">
      <c r="A1043" s="42">
        <v>958</v>
      </c>
      <c r="B1043" s="43" t="s">
        <v>1117</v>
      </c>
      <c r="C1043" s="19" t="s">
        <v>35</v>
      </c>
      <c r="D1043" s="41">
        <v>324999.8346858056</v>
      </c>
      <c r="E1043" s="59"/>
    </row>
    <row r="1044" spans="1:5" s="21" customFormat="1" ht="30.75" customHeight="1">
      <c r="A1044" s="42">
        <v>959</v>
      </c>
      <c r="B1044" s="43" t="s">
        <v>846</v>
      </c>
      <c r="C1044" s="19" t="s">
        <v>35</v>
      </c>
      <c r="D1044" s="41">
        <v>260000</v>
      </c>
      <c r="E1044" s="59"/>
    </row>
    <row r="1045" spans="1:5" s="21" customFormat="1" ht="30" customHeight="1">
      <c r="A1045" s="42">
        <v>960</v>
      </c>
      <c r="B1045" s="43" t="s">
        <v>847</v>
      </c>
      <c r="C1045" s="19" t="s">
        <v>35</v>
      </c>
      <c r="D1045" s="41">
        <v>650000</v>
      </c>
      <c r="E1045" s="59"/>
    </row>
    <row r="1046" spans="1:5" s="21" customFormat="1" ht="36" customHeight="1">
      <c r="A1046" s="42">
        <v>961</v>
      </c>
      <c r="B1046" s="43" t="s">
        <v>848</v>
      </c>
      <c r="C1046" s="19" t="s">
        <v>35</v>
      </c>
      <c r="D1046" s="41">
        <v>260000</v>
      </c>
      <c r="E1046" s="59"/>
    </row>
    <row r="1047" spans="1:5" s="21" customFormat="1" ht="45.75" customHeight="1">
      <c r="A1047" s="42">
        <v>962</v>
      </c>
      <c r="B1047" s="43" t="s">
        <v>849</v>
      </c>
      <c r="C1047" s="19" t="s">
        <v>35</v>
      </c>
      <c r="D1047" s="41">
        <v>260000</v>
      </c>
      <c r="E1047" s="59"/>
    </row>
    <row r="1048" spans="1:5" s="21" customFormat="1" ht="34.5" customHeight="1">
      <c r="A1048" s="42">
        <v>963</v>
      </c>
      <c r="B1048" s="43" t="s">
        <v>850</v>
      </c>
      <c r="C1048" s="19" t="s">
        <v>35</v>
      </c>
      <c r="D1048" s="41">
        <v>260000</v>
      </c>
      <c r="E1048" s="59"/>
    </row>
    <row r="1049" spans="1:5" s="21" customFormat="1" ht="24.75" customHeight="1">
      <c r="A1049" s="42">
        <v>964</v>
      </c>
      <c r="B1049" s="43" t="s">
        <v>851</v>
      </c>
      <c r="C1049" s="19" t="s">
        <v>35</v>
      </c>
      <c r="D1049" s="41">
        <v>390000.04324761743</v>
      </c>
      <c r="E1049" s="59"/>
    </row>
    <row r="1050" spans="1:4" s="16" customFormat="1" ht="36.75" customHeight="1">
      <c r="A1050" s="42">
        <v>965</v>
      </c>
      <c r="B1050" s="43" t="s">
        <v>852</v>
      </c>
      <c r="C1050" s="19" t="s">
        <v>35</v>
      </c>
      <c r="D1050" s="41">
        <v>520000</v>
      </c>
    </row>
    <row r="1051" spans="1:4" s="16" customFormat="1" ht="68.25" customHeight="1">
      <c r="A1051" s="42">
        <v>966</v>
      </c>
      <c r="B1051" s="43" t="s">
        <v>853</v>
      </c>
      <c r="C1051" s="19" t="s">
        <v>35</v>
      </c>
      <c r="D1051" s="41">
        <v>520000</v>
      </c>
    </row>
    <row r="1052" spans="1:4" s="16" customFormat="1" ht="45" customHeight="1">
      <c r="A1052" s="42">
        <v>967</v>
      </c>
      <c r="B1052" s="43" t="s">
        <v>854</v>
      </c>
      <c r="C1052" s="19" t="s">
        <v>35</v>
      </c>
      <c r="D1052" s="41">
        <v>403000.06786432915</v>
      </c>
    </row>
    <row r="1053" spans="1:4" s="16" customFormat="1" ht="38.25" customHeight="1">
      <c r="A1053" s="42">
        <v>968</v>
      </c>
      <c r="B1053" s="43" t="s">
        <v>855</v>
      </c>
      <c r="C1053" s="19" t="s">
        <v>35</v>
      </c>
      <c r="D1053" s="41">
        <v>403000.06786432915</v>
      </c>
    </row>
    <row r="1054" spans="1:4" s="16" customFormat="1" ht="27.75" customHeight="1">
      <c r="A1054" s="42">
        <v>969</v>
      </c>
      <c r="B1054" s="43" t="s">
        <v>856</v>
      </c>
      <c r="C1054" s="19" t="s">
        <v>35</v>
      </c>
      <c r="D1054" s="41">
        <v>403000.06786432915</v>
      </c>
    </row>
    <row r="1055" spans="1:4" s="16" customFormat="1" ht="27" customHeight="1">
      <c r="A1055" s="42">
        <v>970</v>
      </c>
      <c r="B1055" s="43" t="s">
        <v>857</v>
      </c>
      <c r="C1055" s="19" t="s">
        <v>35</v>
      </c>
      <c r="D1055" s="41">
        <v>403000.06786432915</v>
      </c>
    </row>
    <row r="1056" spans="1:4" s="5" customFormat="1" ht="45.75" customHeight="1">
      <c r="A1056" s="42">
        <v>971</v>
      </c>
      <c r="B1056" s="43" t="s">
        <v>858</v>
      </c>
      <c r="C1056" s="19" t="s">
        <v>35</v>
      </c>
      <c r="D1056" s="41">
        <v>650000</v>
      </c>
    </row>
    <row r="1057" spans="1:4" s="5" customFormat="1" ht="55.5" customHeight="1">
      <c r="A1057" s="42">
        <v>972</v>
      </c>
      <c r="B1057" s="43" t="s">
        <v>859</v>
      </c>
      <c r="C1057" s="19" t="s">
        <v>35</v>
      </c>
      <c r="D1057" s="41">
        <v>650000</v>
      </c>
    </row>
    <row r="1058" spans="1:4" s="5" customFormat="1" ht="55.5" customHeight="1">
      <c r="A1058" s="42">
        <v>973</v>
      </c>
      <c r="B1058" s="43" t="s">
        <v>860</v>
      </c>
      <c r="C1058" s="19" t="s">
        <v>35</v>
      </c>
      <c r="D1058" s="41">
        <v>650000</v>
      </c>
    </row>
    <row r="1059" spans="1:4" s="5" customFormat="1" ht="55.5" customHeight="1">
      <c r="A1059" s="42">
        <v>974</v>
      </c>
      <c r="B1059" s="43" t="s">
        <v>861</v>
      </c>
      <c r="C1059" s="19" t="s">
        <v>35</v>
      </c>
      <c r="D1059" s="41">
        <v>650000</v>
      </c>
    </row>
    <row r="1060" spans="1:4" s="5" customFormat="1" ht="55.5" customHeight="1">
      <c r="A1060" s="42">
        <v>975</v>
      </c>
      <c r="B1060" s="43" t="s">
        <v>862</v>
      </c>
      <c r="C1060" s="19" t="s">
        <v>35</v>
      </c>
      <c r="D1060" s="41">
        <v>650000</v>
      </c>
    </row>
    <row r="1061" spans="1:4" s="5" customFormat="1" ht="55.5" customHeight="1">
      <c r="A1061" s="42">
        <v>976</v>
      </c>
      <c r="B1061" s="43" t="s">
        <v>863</v>
      </c>
      <c r="C1061" s="19" t="s">
        <v>35</v>
      </c>
      <c r="D1061" s="41">
        <v>650000</v>
      </c>
    </row>
    <row r="1062" spans="1:4" s="16" customFormat="1" ht="33.75" customHeight="1">
      <c r="A1062" s="42">
        <v>977</v>
      </c>
      <c r="B1062" s="43" t="s">
        <v>864</v>
      </c>
      <c r="C1062" s="19" t="s">
        <v>35</v>
      </c>
      <c r="D1062" s="41">
        <v>129999.89905206955</v>
      </c>
    </row>
    <row r="1063" spans="1:4" s="16" customFormat="1" ht="38.25" customHeight="1">
      <c r="A1063" s="42">
        <v>978</v>
      </c>
      <c r="B1063" s="43" t="s">
        <v>865</v>
      </c>
      <c r="C1063" s="19" t="s">
        <v>35</v>
      </c>
      <c r="D1063" s="41">
        <v>117000.25414748817</v>
      </c>
    </row>
    <row r="1064" spans="1:4" s="16" customFormat="1" ht="39" customHeight="1">
      <c r="A1064" s="42">
        <v>979</v>
      </c>
      <c r="B1064" s="43" t="s">
        <v>866</v>
      </c>
      <c r="C1064" s="19" t="s">
        <v>35</v>
      </c>
      <c r="D1064" s="41">
        <v>117000.25414748817</v>
      </c>
    </row>
    <row r="1065" spans="1:4" s="16" customFormat="1" ht="44.25" customHeight="1">
      <c r="A1065" s="42">
        <v>980</v>
      </c>
      <c r="B1065" s="43" t="s">
        <v>867</v>
      </c>
      <c r="C1065" s="19" t="s">
        <v>35</v>
      </c>
      <c r="D1065" s="41">
        <v>129999.78437948816</v>
      </c>
    </row>
    <row r="1066" spans="1:4" s="13" customFormat="1" ht="34.5" customHeight="1">
      <c r="A1066" s="42">
        <v>981</v>
      </c>
      <c r="B1066" s="43" t="s">
        <v>868</v>
      </c>
      <c r="C1066" s="19" t="s">
        <v>35</v>
      </c>
      <c r="D1066" s="41">
        <v>117000</v>
      </c>
    </row>
    <row r="1067" spans="1:4" s="13" customFormat="1" ht="65.25" customHeight="1">
      <c r="A1067" s="42">
        <v>982</v>
      </c>
      <c r="B1067" s="43" t="s">
        <v>869</v>
      </c>
      <c r="C1067" s="19" t="s">
        <v>35</v>
      </c>
      <c r="D1067" s="41">
        <v>117000</v>
      </c>
    </row>
    <row r="1068" spans="1:4" s="13" customFormat="1" ht="39" customHeight="1">
      <c r="A1068" s="42">
        <v>983</v>
      </c>
      <c r="B1068" s="43" t="s">
        <v>870</v>
      </c>
      <c r="C1068" s="19" t="s">
        <v>35</v>
      </c>
      <c r="D1068" s="41">
        <v>195000.1688874215</v>
      </c>
    </row>
    <row r="1069" spans="1:4" s="13" customFormat="1" ht="36" customHeight="1">
      <c r="A1069" s="42">
        <v>984</v>
      </c>
      <c r="B1069" s="43" t="s">
        <v>871</v>
      </c>
      <c r="C1069" s="19" t="s">
        <v>35</v>
      </c>
      <c r="D1069" s="41">
        <v>195000.1688874215</v>
      </c>
    </row>
    <row r="1070" spans="1:4" s="16" customFormat="1" ht="36.75" customHeight="1">
      <c r="A1070" s="42">
        <v>985</v>
      </c>
      <c r="B1070" s="43" t="s">
        <v>872</v>
      </c>
      <c r="C1070" s="19" t="s">
        <v>35</v>
      </c>
      <c r="D1070" s="41">
        <v>195000.1688874215</v>
      </c>
    </row>
    <row r="1071" spans="1:4" s="16" customFormat="1" ht="31.5" customHeight="1">
      <c r="A1071" s="42">
        <v>986</v>
      </c>
      <c r="B1071" s="43" t="s">
        <v>873</v>
      </c>
      <c r="C1071" s="19" t="s">
        <v>35</v>
      </c>
      <c r="D1071" s="41">
        <v>143000.25380063322</v>
      </c>
    </row>
    <row r="1072" spans="1:4" s="16" customFormat="1" ht="38.25" customHeight="1">
      <c r="A1072" s="42">
        <v>987</v>
      </c>
      <c r="B1072" s="43" t="s">
        <v>874</v>
      </c>
      <c r="C1072" s="19" t="s">
        <v>35</v>
      </c>
      <c r="D1072" s="41">
        <v>116999.37307663319</v>
      </c>
    </row>
    <row r="1073" spans="1:4" s="16" customFormat="1" ht="33" customHeight="1">
      <c r="A1073" s="42">
        <v>988</v>
      </c>
      <c r="B1073" s="43" t="s">
        <v>875</v>
      </c>
      <c r="C1073" s="19" t="s">
        <v>35</v>
      </c>
      <c r="D1073" s="41">
        <v>260000.4193814942</v>
      </c>
    </row>
    <row r="1074" spans="1:4" s="13" customFormat="1" ht="39.75" customHeight="1">
      <c r="A1074" s="42">
        <v>989</v>
      </c>
      <c r="B1074" s="43" t="s">
        <v>876</v>
      </c>
      <c r="C1074" s="19" t="s">
        <v>35</v>
      </c>
      <c r="D1074" s="41">
        <v>117000.37839227208</v>
      </c>
    </row>
    <row r="1075" spans="1:4" s="13" customFormat="1" ht="39.75" customHeight="1">
      <c r="A1075" s="42">
        <v>990</v>
      </c>
      <c r="B1075" s="43" t="s">
        <v>877</v>
      </c>
      <c r="C1075" s="19" t="s">
        <v>35</v>
      </c>
      <c r="D1075" s="41">
        <v>117000.37839227208</v>
      </c>
    </row>
    <row r="1076" spans="1:4" s="13" customFormat="1" ht="50.25" customHeight="1">
      <c r="A1076" s="42">
        <v>991</v>
      </c>
      <c r="B1076" s="43" t="s">
        <v>878</v>
      </c>
      <c r="C1076" s="19" t="s">
        <v>35</v>
      </c>
      <c r="D1076" s="41">
        <v>324999.6877595498</v>
      </c>
    </row>
    <row r="1077" spans="1:4" s="16" customFormat="1" ht="42.75" customHeight="1">
      <c r="A1077" s="42">
        <v>992</v>
      </c>
      <c r="B1077" s="43" t="s">
        <v>879</v>
      </c>
      <c r="C1077" s="19" t="s">
        <v>35</v>
      </c>
      <c r="D1077" s="41">
        <v>324999.6877595498</v>
      </c>
    </row>
    <row r="1078" spans="1:4" s="16" customFormat="1" ht="45" customHeight="1">
      <c r="A1078" s="42">
        <v>993</v>
      </c>
      <c r="B1078" s="43" t="s">
        <v>880</v>
      </c>
      <c r="C1078" s="19" t="s">
        <v>35</v>
      </c>
      <c r="D1078" s="41">
        <v>649999.5049244704</v>
      </c>
    </row>
    <row r="1079" spans="1:4" s="16" customFormat="1" ht="61.5" customHeight="1">
      <c r="A1079" s="42">
        <v>994</v>
      </c>
      <c r="B1079" s="43" t="s">
        <v>881</v>
      </c>
      <c r="C1079" s="19" t="s">
        <v>35</v>
      </c>
      <c r="D1079" s="41">
        <v>532999.8171519409</v>
      </c>
    </row>
    <row r="1080" spans="1:4" s="16" customFormat="1" ht="33" customHeight="1">
      <c r="A1080" s="42">
        <v>995</v>
      </c>
      <c r="B1080" s="43" t="s">
        <v>882</v>
      </c>
      <c r="C1080" s="19" t="s">
        <v>35</v>
      </c>
      <c r="D1080" s="41">
        <v>299000.29340757633</v>
      </c>
    </row>
    <row r="1081" spans="1:4" s="16" customFormat="1" ht="46.5" customHeight="1">
      <c r="A1081" s="42">
        <v>996</v>
      </c>
      <c r="B1081" s="43" t="s">
        <v>883</v>
      </c>
      <c r="C1081" s="19" t="s">
        <v>35</v>
      </c>
      <c r="D1081" s="41">
        <v>377000.34684147645</v>
      </c>
    </row>
    <row r="1082" spans="1:4" s="16" customFormat="1" ht="42" customHeight="1">
      <c r="A1082" s="42">
        <v>997</v>
      </c>
      <c r="B1082" s="43" t="s">
        <v>884</v>
      </c>
      <c r="C1082" s="19" t="s">
        <v>35</v>
      </c>
      <c r="D1082" s="41">
        <v>968500.1711550934</v>
      </c>
    </row>
    <row r="1083" spans="1:4" s="16" customFormat="1" ht="35.25" customHeight="1">
      <c r="A1083" s="42">
        <v>998</v>
      </c>
      <c r="B1083" s="43" t="s">
        <v>885</v>
      </c>
      <c r="C1083" s="19" t="s">
        <v>35</v>
      </c>
      <c r="D1083" s="41">
        <v>402999.97714617633</v>
      </c>
    </row>
    <row r="1084" spans="1:4" s="16" customFormat="1" ht="44.25" customHeight="1">
      <c r="A1084" s="42">
        <v>999</v>
      </c>
      <c r="B1084" s="43" t="s">
        <v>886</v>
      </c>
      <c r="C1084" s="19" t="s">
        <v>35</v>
      </c>
      <c r="D1084" s="41">
        <v>161200</v>
      </c>
    </row>
    <row r="1085" spans="1:4" s="13" customFormat="1" ht="39.75" customHeight="1">
      <c r="A1085" s="42">
        <v>1000</v>
      </c>
      <c r="B1085" s="43" t="s">
        <v>887</v>
      </c>
      <c r="C1085" s="19" t="s">
        <v>35</v>
      </c>
      <c r="D1085" s="41">
        <v>234000.3129361763</v>
      </c>
    </row>
    <row r="1086" spans="1:4" s="13" customFormat="1" ht="37.5" customHeight="1">
      <c r="A1086" s="42">
        <v>1001</v>
      </c>
      <c r="B1086" s="43" t="s">
        <v>888</v>
      </c>
      <c r="C1086" s="19" t="s">
        <v>35</v>
      </c>
      <c r="D1086" s="41">
        <v>350999.6612201764</v>
      </c>
    </row>
    <row r="1087" spans="1:4" s="16" customFormat="1" ht="35.25" customHeight="1">
      <c r="A1087" s="42">
        <v>1002</v>
      </c>
      <c r="B1087" s="43" t="s">
        <v>889</v>
      </c>
      <c r="C1087" s="19" t="s">
        <v>35</v>
      </c>
      <c r="D1087" s="41">
        <v>903500.3748118723</v>
      </c>
    </row>
    <row r="1088" spans="1:4" s="16" customFormat="1" ht="41.25" customHeight="1">
      <c r="A1088" s="42">
        <v>1003</v>
      </c>
      <c r="B1088" s="43" t="s">
        <v>890</v>
      </c>
      <c r="C1088" s="19" t="s">
        <v>35</v>
      </c>
      <c r="D1088" s="41">
        <v>584999.9186721763</v>
      </c>
    </row>
    <row r="1089" spans="1:4" s="16" customFormat="1" ht="38.25" customHeight="1">
      <c r="A1089" s="42">
        <v>1004</v>
      </c>
      <c r="B1089" s="43" t="s">
        <v>891</v>
      </c>
      <c r="C1089" s="19" t="s">
        <v>35</v>
      </c>
      <c r="D1089" s="41">
        <v>1689999.5246161765</v>
      </c>
    </row>
    <row r="1090" spans="1:4" s="16" customFormat="1" ht="35.25" customHeight="1">
      <c r="A1090" s="42">
        <v>1005</v>
      </c>
      <c r="B1090" s="66" t="s">
        <v>766</v>
      </c>
      <c r="C1090" s="9" t="s">
        <v>35</v>
      </c>
      <c r="D1090" s="41">
        <v>592800</v>
      </c>
    </row>
    <row r="1091" spans="1:4" s="16" customFormat="1" ht="21.75" customHeight="1">
      <c r="A1091" s="42">
        <v>1006</v>
      </c>
      <c r="B1091" s="66" t="s">
        <v>767</v>
      </c>
      <c r="C1091" s="9" t="s">
        <v>35</v>
      </c>
      <c r="D1091" s="41">
        <v>1076400</v>
      </c>
    </row>
    <row r="1092" spans="1:4" s="16" customFormat="1" ht="21.75" customHeight="1">
      <c r="A1092" s="42">
        <v>1007</v>
      </c>
      <c r="B1092" s="66" t="s">
        <v>768</v>
      </c>
      <c r="C1092" s="9" t="s">
        <v>35</v>
      </c>
      <c r="D1092" s="41">
        <v>1560000</v>
      </c>
    </row>
    <row r="1093" spans="1:4" s="16" customFormat="1" ht="20.25" customHeight="1">
      <c r="A1093" s="42">
        <v>1008</v>
      </c>
      <c r="B1093" s="66" t="s">
        <v>599</v>
      </c>
      <c r="C1093" s="19" t="s">
        <v>35</v>
      </c>
      <c r="D1093" s="41">
        <v>1689999.888345216</v>
      </c>
    </row>
    <row r="1094" spans="1:4" s="16" customFormat="1" ht="43.5" customHeight="1">
      <c r="A1094" s="42">
        <v>1009</v>
      </c>
      <c r="B1094" s="65" t="s">
        <v>915</v>
      </c>
      <c r="C1094" s="19" t="s">
        <v>35</v>
      </c>
      <c r="D1094" s="41">
        <v>390000</v>
      </c>
    </row>
    <row r="1095" spans="1:4" s="16" customFormat="1" ht="43.5" customHeight="1">
      <c r="A1095" s="42">
        <v>1010</v>
      </c>
      <c r="B1095" s="65" t="s">
        <v>916</v>
      </c>
      <c r="C1095" s="19" t="s">
        <v>35</v>
      </c>
      <c r="D1095" s="41">
        <v>455000</v>
      </c>
    </row>
    <row r="1096" spans="1:4" s="16" customFormat="1" ht="43.5" customHeight="1">
      <c r="A1096" s="42">
        <v>1011</v>
      </c>
      <c r="B1096" s="65" t="s">
        <v>917</v>
      </c>
      <c r="C1096" s="19" t="s">
        <v>35</v>
      </c>
      <c r="D1096" s="41">
        <v>520000</v>
      </c>
    </row>
    <row r="1097" spans="1:4" s="16" customFormat="1" ht="43.5" customHeight="1">
      <c r="A1097" s="42">
        <v>1012</v>
      </c>
      <c r="B1097" s="65" t="s">
        <v>918</v>
      </c>
      <c r="C1097" s="19" t="s">
        <v>35</v>
      </c>
      <c r="D1097" s="41">
        <v>260000</v>
      </c>
    </row>
    <row r="1098" spans="1:4" s="16" customFormat="1" ht="43.5" customHeight="1">
      <c r="A1098" s="42">
        <v>1013</v>
      </c>
      <c r="B1098" s="65" t="s">
        <v>919</v>
      </c>
      <c r="C1098" s="19" t="s">
        <v>35</v>
      </c>
      <c r="D1098" s="41">
        <v>325000</v>
      </c>
    </row>
    <row r="1099" spans="1:4" s="16" customFormat="1" ht="43.5" customHeight="1">
      <c r="A1099" s="42">
        <v>1014</v>
      </c>
      <c r="B1099" s="65" t="s">
        <v>920</v>
      </c>
      <c r="C1099" s="19" t="s">
        <v>35</v>
      </c>
      <c r="D1099" s="41">
        <v>390000</v>
      </c>
    </row>
    <row r="1100" spans="1:4" s="16" customFormat="1" ht="45.75" customHeight="1">
      <c r="A1100" s="42">
        <v>1015</v>
      </c>
      <c r="B1100" s="65" t="s">
        <v>921</v>
      </c>
      <c r="C1100" s="19" t="s">
        <v>35</v>
      </c>
      <c r="D1100" s="41">
        <v>390000</v>
      </c>
    </row>
    <row r="1101" spans="1:4" s="16" customFormat="1" ht="45.75" customHeight="1">
      <c r="A1101" s="42">
        <v>1016</v>
      </c>
      <c r="B1101" s="65" t="s">
        <v>922</v>
      </c>
      <c r="C1101" s="19" t="s">
        <v>35</v>
      </c>
      <c r="D1101" s="41">
        <v>455000</v>
      </c>
    </row>
    <row r="1102" spans="1:4" s="16" customFormat="1" ht="45.75" customHeight="1">
      <c r="A1102" s="42">
        <v>1017</v>
      </c>
      <c r="B1102" s="65" t="s">
        <v>923</v>
      </c>
      <c r="C1102" s="19" t="s">
        <v>35</v>
      </c>
      <c r="D1102" s="41">
        <v>520000</v>
      </c>
    </row>
    <row r="1103" spans="1:4" s="16" customFormat="1" ht="45.75" customHeight="1">
      <c r="A1103" s="42">
        <v>1018</v>
      </c>
      <c r="B1103" s="65" t="s">
        <v>924</v>
      </c>
      <c r="C1103" s="19" t="s">
        <v>35</v>
      </c>
      <c r="D1103" s="41">
        <v>195000</v>
      </c>
    </row>
    <row r="1104" spans="1:4" s="16" customFormat="1" ht="45.75" customHeight="1">
      <c r="A1104" s="42">
        <v>1019</v>
      </c>
      <c r="B1104" s="65" t="s">
        <v>925</v>
      </c>
      <c r="C1104" s="19" t="s">
        <v>35</v>
      </c>
      <c r="D1104" s="41">
        <v>260000</v>
      </c>
    </row>
    <row r="1105" spans="1:4" s="16" customFormat="1" ht="45.75" customHeight="1">
      <c r="A1105" s="42">
        <v>1020</v>
      </c>
      <c r="B1105" s="65" t="s">
        <v>926</v>
      </c>
      <c r="C1105" s="19" t="s">
        <v>20</v>
      </c>
      <c r="D1105" s="41">
        <v>325000</v>
      </c>
    </row>
    <row r="1106" spans="1:4" s="16" customFormat="1" ht="45.75" customHeight="1">
      <c r="A1106" s="42">
        <v>1021</v>
      </c>
      <c r="B1106" s="65" t="s">
        <v>927</v>
      </c>
      <c r="C1106" s="19" t="s">
        <v>35</v>
      </c>
      <c r="D1106" s="41">
        <v>260000</v>
      </c>
    </row>
    <row r="1107" spans="1:4" s="16" customFormat="1" ht="45.75" customHeight="1">
      <c r="A1107" s="42">
        <v>1022</v>
      </c>
      <c r="B1107" s="65" t="s">
        <v>928</v>
      </c>
      <c r="C1107" s="19" t="s">
        <v>35</v>
      </c>
      <c r="D1107" s="41">
        <v>325000</v>
      </c>
    </row>
    <row r="1108" spans="1:4" s="16" customFormat="1" ht="45.75" customHeight="1">
      <c r="A1108" s="42">
        <v>1023</v>
      </c>
      <c r="B1108" s="65" t="s">
        <v>929</v>
      </c>
      <c r="C1108" s="19" t="s">
        <v>35</v>
      </c>
      <c r="D1108" s="41">
        <v>390000</v>
      </c>
    </row>
    <row r="1109" spans="1:4" s="16" customFormat="1" ht="45.75" customHeight="1">
      <c r="A1109" s="42">
        <v>1024</v>
      </c>
      <c r="B1109" s="65" t="s">
        <v>930</v>
      </c>
      <c r="C1109" s="19" t="s">
        <v>35</v>
      </c>
      <c r="D1109" s="41">
        <v>234000</v>
      </c>
    </row>
    <row r="1110" spans="1:4" s="16" customFormat="1" ht="45.75" customHeight="1">
      <c r="A1110" s="42">
        <v>1025</v>
      </c>
      <c r="B1110" s="65" t="s">
        <v>931</v>
      </c>
      <c r="C1110" s="19" t="s">
        <v>35</v>
      </c>
      <c r="D1110" s="41">
        <v>299000</v>
      </c>
    </row>
    <row r="1111" spans="1:4" s="16" customFormat="1" ht="45.75" customHeight="1">
      <c r="A1111" s="42">
        <v>1026</v>
      </c>
      <c r="B1111" s="65" t="s">
        <v>932</v>
      </c>
      <c r="C1111" s="19" t="s">
        <v>35</v>
      </c>
      <c r="D1111" s="41">
        <v>364000</v>
      </c>
    </row>
    <row r="1112" spans="1:4" s="16" customFormat="1" ht="45.75" customHeight="1">
      <c r="A1112" s="42">
        <v>1027</v>
      </c>
      <c r="B1112" s="65" t="s">
        <v>933</v>
      </c>
      <c r="C1112" s="19" t="s">
        <v>35</v>
      </c>
      <c r="D1112" s="41">
        <v>39000</v>
      </c>
    </row>
    <row r="1113" spans="1:4" s="16" customFormat="1" ht="41.25" customHeight="1">
      <c r="A1113" s="42">
        <v>1028</v>
      </c>
      <c r="B1113" s="65" t="s">
        <v>934</v>
      </c>
      <c r="C1113" s="19" t="s">
        <v>35</v>
      </c>
      <c r="D1113" s="41">
        <v>65000</v>
      </c>
    </row>
    <row r="1114" spans="1:4" s="16" customFormat="1" ht="45.75" customHeight="1">
      <c r="A1114" s="42">
        <v>1029</v>
      </c>
      <c r="B1114" s="65" t="s">
        <v>935</v>
      </c>
      <c r="C1114" s="19" t="s">
        <v>35</v>
      </c>
      <c r="D1114" s="41">
        <v>130000</v>
      </c>
    </row>
    <row r="1115" spans="1:4" s="16" customFormat="1" ht="45.75" customHeight="1">
      <c r="A1115" s="42">
        <v>1030</v>
      </c>
      <c r="B1115" s="65" t="s">
        <v>936</v>
      </c>
      <c r="C1115" s="19" t="s">
        <v>35</v>
      </c>
      <c r="D1115" s="41">
        <v>195000</v>
      </c>
    </row>
    <row r="1116" spans="1:4" s="16" customFormat="1" ht="45.75" customHeight="1">
      <c r="A1116" s="42">
        <v>1031</v>
      </c>
      <c r="B1116" s="65" t="s">
        <v>937</v>
      </c>
      <c r="C1116" s="19" t="s">
        <v>35</v>
      </c>
      <c r="D1116" s="41">
        <v>260000</v>
      </c>
    </row>
    <row r="1117" spans="1:4" s="16" customFormat="1" ht="45.75" customHeight="1">
      <c r="A1117" s="42">
        <v>1032</v>
      </c>
      <c r="B1117" s="65" t="s">
        <v>938</v>
      </c>
      <c r="C1117" s="19" t="s">
        <v>35</v>
      </c>
      <c r="D1117" s="41">
        <v>325000</v>
      </c>
    </row>
    <row r="1118" spans="1:4" s="16" customFormat="1" ht="45.75" customHeight="1">
      <c r="A1118" s="42">
        <v>1033</v>
      </c>
      <c r="B1118" s="65" t="s">
        <v>939</v>
      </c>
      <c r="C1118" s="19" t="s">
        <v>35</v>
      </c>
      <c r="D1118" s="41">
        <v>455000</v>
      </c>
    </row>
    <row r="1119" spans="1:4" s="16" customFormat="1" ht="45.75" customHeight="1">
      <c r="A1119" s="42">
        <v>1034</v>
      </c>
      <c r="B1119" s="65" t="s">
        <v>940</v>
      </c>
      <c r="C1119" s="19" t="s">
        <v>35</v>
      </c>
      <c r="D1119" s="41">
        <v>65000</v>
      </c>
    </row>
    <row r="1120" spans="1:4" s="16" customFormat="1" ht="45.75" customHeight="1">
      <c r="A1120" s="42">
        <v>1035</v>
      </c>
      <c r="B1120" s="65" t="s">
        <v>941</v>
      </c>
      <c r="C1120" s="19" t="s">
        <v>35</v>
      </c>
      <c r="D1120" s="41">
        <v>104000</v>
      </c>
    </row>
    <row r="1121" spans="1:4" s="16" customFormat="1" ht="45.75" customHeight="1">
      <c r="A1121" s="42">
        <v>1036</v>
      </c>
      <c r="B1121" s="65" t="s">
        <v>942</v>
      </c>
      <c r="C1121" s="19" t="s">
        <v>35</v>
      </c>
      <c r="D1121" s="41">
        <v>130000</v>
      </c>
    </row>
    <row r="1122" spans="1:4" s="16" customFormat="1" ht="36" customHeight="1">
      <c r="A1122" s="42">
        <v>1037</v>
      </c>
      <c r="B1122" s="27" t="s">
        <v>1094</v>
      </c>
      <c r="C1122" s="9" t="s">
        <v>35</v>
      </c>
      <c r="D1122" s="41">
        <v>195000</v>
      </c>
    </row>
    <row r="1123" spans="1:4" s="16" customFormat="1" ht="24.75" customHeight="1">
      <c r="A1123" s="42">
        <v>1038</v>
      </c>
      <c r="B1123" s="43" t="s">
        <v>1116</v>
      </c>
      <c r="C1123" s="9" t="s">
        <v>35</v>
      </c>
      <c r="D1123" s="41">
        <v>133900</v>
      </c>
    </row>
    <row r="1124" spans="1:4" s="16" customFormat="1" ht="27" customHeight="1">
      <c r="A1124" s="42">
        <v>1039</v>
      </c>
      <c r="B1124" s="43" t="s">
        <v>1022</v>
      </c>
      <c r="C1124" s="9" t="s">
        <v>35</v>
      </c>
      <c r="D1124" s="41">
        <v>211900</v>
      </c>
    </row>
    <row r="1125" spans="1:4" s="16" customFormat="1" ht="26.25" customHeight="1">
      <c r="A1125" s="42">
        <v>1040</v>
      </c>
      <c r="B1125" s="43" t="s">
        <v>1023</v>
      </c>
      <c r="C1125" s="9" t="s">
        <v>35</v>
      </c>
      <c r="D1125" s="41">
        <v>191750</v>
      </c>
    </row>
    <row r="1126" spans="1:4" s="16" customFormat="1" ht="27.75" customHeight="1">
      <c r="A1126" s="42">
        <v>1041</v>
      </c>
      <c r="B1126" s="43" t="s">
        <v>1024</v>
      </c>
      <c r="C1126" s="9" t="s">
        <v>35</v>
      </c>
      <c r="D1126" s="41">
        <v>191750</v>
      </c>
    </row>
    <row r="1127" spans="1:4" s="16" customFormat="1" ht="25.5" customHeight="1">
      <c r="A1127" s="42">
        <v>1042</v>
      </c>
      <c r="B1127" s="43" t="s">
        <v>1025</v>
      </c>
      <c r="C1127" s="9" t="s">
        <v>35</v>
      </c>
      <c r="D1127" s="41">
        <v>240500</v>
      </c>
    </row>
    <row r="1128" spans="1:4" s="16" customFormat="1" ht="37.5" customHeight="1">
      <c r="A1128" s="42">
        <v>1043</v>
      </c>
      <c r="B1128" s="43" t="s">
        <v>1026</v>
      </c>
      <c r="C1128" s="9" t="s">
        <v>35</v>
      </c>
      <c r="D1128" s="41">
        <v>197600</v>
      </c>
    </row>
    <row r="1129" spans="1:4" s="16" customFormat="1" ht="57" customHeight="1">
      <c r="A1129" s="42">
        <v>1044</v>
      </c>
      <c r="B1129" s="43" t="s">
        <v>1027</v>
      </c>
      <c r="C1129" s="9" t="s">
        <v>35</v>
      </c>
      <c r="D1129" s="41">
        <v>156000</v>
      </c>
    </row>
    <row r="1130" spans="1:4" s="16" customFormat="1" ht="33.75" customHeight="1">
      <c r="A1130" s="42">
        <v>1045</v>
      </c>
      <c r="B1130" s="43" t="s">
        <v>1028</v>
      </c>
      <c r="C1130" s="9" t="s">
        <v>35</v>
      </c>
      <c r="D1130" s="41">
        <v>158600</v>
      </c>
    </row>
    <row r="1131" spans="1:4" s="33" customFormat="1" ht="41.25" customHeight="1">
      <c r="A1131" s="42">
        <v>1046</v>
      </c>
      <c r="B1131" s="43" t="s">
        <v>1029</v>
      </c>
      <c r="C1131" s="9" t="s">
        <v>35</v>
      </c>
      <c r="D1131" s="41">
        <v>158600</v>
      </c>
    </row>
    <row r="1132" spans="1:4" s="35" customFormat="1" ht="30.75" customHeight="1">
      <c r="A1132" s="42">
        <v>1047</v>
      </c>
      <c r="B1132" s="43" t="s">
        <v>1030</v>
      </c>
      <c r="C1132" s="9" t="s">
        <v>35</v>
      </c>
      <c r="D1132" s="41">
        <v>169000</v>
      </c>
    </row>
    <row r="1133" spans="1:4" s="35" customFormat="1" ht="37.5" customHeight="1">
      <c r="A1133" s="42">
        <v>1048</v>
      </c>
      <c r="B1133" s="43" t="s">
        <v>1031</v>
      </c>
      <c r="C1133" s="9" t="s">
        <v>35</v>
      </c>
      <c r="D1133" s="41">
        <v>146900</v>
      </c>
    </row>
    <row r="1134" spans="1:4" s="35" customFormat="1" ht="27.75" customHeight="1">
      <c r="A1134" s="42">
        <v>1049</v>
      </c>
      <c r="B1134" s="43" t="s">
        <v>1032</v>
      </c>
      <c r="C1134" s="9" t="s">
        <v>35</v>
      </c>
      <c r="D1134" s="41">
        <v>208000</v>
      </c>
    </row>
    <row r="1135" spans="1:4" s="35" customFormat="1" ht="36" customHeight="1">
      <c r="A1135" s="42">
        <v>1050</v>
      </c>
      <c r="B1135" s="43" t="s">
        <v>1033</v>
      </c>
      <c r="C1135" s="9" t="s">
        <v>20</v>
      </c>
      <c r="D1135" s="41">
        <v>169000</v>
      </c>
    </row>
    <row r="1136" spans="1:4" s="35" customFormat="1" ht="33" customHeight="1">
      <c r="A1136" s="42">
        <v>1051</v>
      </c>
      <c r="B1136" s="43" t="s">
        <v>1034</v>
      </c>
      <c r="C1136" s="9" t="s">
        <v>35</v>
      </c>
      <c r="D1136" s="41">
        <v>179400</v>
      </c>
    </row>
    <row r="1137" spans="1:4" s="35" customFormat="1" ht="26.25" customHeight="1">
      <c r="A1137" s="42">
        <v>1052</v>
      </c>
      <c r="B1137" s="43" t="s">
        <v>1035</v>
      </c>
      <c r="C1137" s="9" t="s">
        <v>35</v>
      </c>
      <c r="D1137" s="41">
        <v>208000</v>
      </c>
    </row>
    <row r="1138" spans="1:4" s="35" customFormat="1" ht="27" customHeight="1">
      <c r="A1138" s="42">
        <v>1053</v>
      </c>
      <c r="B1138" s="43" t="s">
        <v>1036</v>
      </c>
      <c r="C1138" s="9" t="s">
        <v>35</v>
      </c>
      <c r="D1138" s="41">
        <v>208000</v>
      </c>
    </row>
    <row r="1139" spans="1:4" s="35" customFormat="1" ht="24.75" customHeight="1">
      <c r="A1139" s="42">
        <v>1054</v>
      </c>
      <c r="B1139" s="43" t="s">
        <v>1037</v>
      </c>
      <c r="C1139" s="9" t="s">
        <v>35</v>
      </c>
      <c r="D1139" s="41">
        <v>208000</v>
      </c>
    </row>
    <row r="1140" spans="1:4" s="35" customFormat="1" ht="24.75" customHeight="1">
      <c r="A1140" s="42">
        <v>1055</v>
      </c>
      <c r="B1140" s="43" t="s">
        <v>1038</v>
      </c>
      <c r="C1140" s="9" t="s">
        <v>35</v>
      </c>
      <c r="D1140" s="41">
        <v>208000</v>
      </c>
    </row>
    <row r="1141" spans="1:4" s="35" customFormat="1" ht="63.75" customHeight="1">
      <c r="A1141" s="42">
        <v>1056</v>
      </c>
      <c r="B1141" s="43" t="s">
        <v>1039</v>
      </c>
      <c r="C1141" s="9" t="s">
        <v>35</v>
      </c>
      <c r="D1141" s="41">
        <v>208000</v>
      </c>
    </row>
    <row r="1142" spans="1:4" s="35" customFormat="1" ht="33" customHeight="1">
      <c r="A1142" s="42">
        <v>1057</v>
      </c>
      <c r="B1142" s="43" t="s">
        <v>1040</v>
      </c>
      <c r="C1142" s="9" t="s">
        <v>35</v>
      </c>
      <c r="D1142" s="41">
        <v>208000</v>
      </c>
    </row>
    <row r="1143" spans="1:4" s="35" customFormat="1" ht="48" customHeight="1">
      <c r="A1143" s="42">
        <v>1058</v>
      </c>
      <c r="B1143" s="43" t="s">
        <v>1041</v>
      </c>
      <c r="C1143" s="9" t="s">
        <v>35</v>
      </c>
      <c r="D1143" s="41">
        <v>208000</v>
      </c>
    </row>
    <row r="1144" spans="1:4" s="35" customFormat="1" ht="34.5" customHeight="1">
      <c r="A1144" s="42">
        <v>1059</v>
      </c>
      <c r="B1144" s="43" t="s">
        <v>1042</v>
      </c>
      <c r="C1144" s="9" t="s">
        <v>35</v>
      </c>
      <c r="D1144" s="41">
        <v>208000</v>
      </c>
    </row>
    <row r="1145" spans="1:4" s="35" customFormat="1" ht="45" customHeight="1">
      <c r="A1145" s="42">
        <v>1060</v>
      </c>
      <c r="B1145" s="43" t="s">
        <v>1043</v>
      </c>
      <c r="C1145" s="9" t="s">
        <v>35</v>
      </c>
      <c r="D1145" s="41">
        <v>208000</v>
      </c>
    </row>
    <row r="1146" spans="1:4" s="35" customFormat="1" ht="32.25" customHeight="1">
      <c r="A1146" s="42">
        <v>1061</v>
      </c>
      <c r="B1146" s="43" t="s">
        <v>1044</v>
      </c>
      <c r="C1146" s="9" t="s">
        <v>35</v>
      </c>
      <c r="D1146" s="41">
        <v>208000</v>
      </c>
    </row>
    <row r="1147" spans="1:4" s="35" customFormat="1" ht="30" customHeight="1">
      <c r="A1147" s="42">
        <v>1062</v>
      </c>
      <c r="B1147" s="43" t="s">
        <v>1045</v>
      </c>
      <c r="C1147" s="9" t="s">
        <v>35</v>
      </c>
      <c r="D1147" s="41">
        <v>208000</v>
      </c>
    </row>
    <row r="1148" spans="1:4" s="35" customFormat="1" ht="36" customHeight="1">
      <c r="A1148" s="42">
        <v>1063</v>
      </c>
      <c r="B1148" s="43" t="s">
        <v>1046</v>
      </c>
      <c r="C1148" s="9" t="s">
        <v>35</v>
      </c>
      <c r="D1148" s="41">
        <v>208000</v>
      </c>
    </row>
    <row r="1149" spans="1:4" s="35" customFormat="1" ht="46.5" customHeight="1">
      <c r="A1149" s="42">
        <v>1064</v>
      </c>
      <c r="B1149" s="43" t="s">
        <v>1047</v>
      </c>
      <c r="C1149" s="9" t="s">
        <v>35</v>
      </c>
      <c r="D1149" s="41">
        <v>208000</v>
      </c>
    </row>
    <row r="1150" spans="1:4" s="16" customFormat="1" ht="33.75" customHeight="1">
      <c r="A1150" s="42">
        <v>1065</v>
      </c>
      <c r="B1150" s="43" t="s">
        <v>1048</v>
      </c>
      <c r="C1150" s="9" t="s">
        <v>35</v>
      </c>
      <c r="D1150" s="41">
        <v>208000</v>
      </c>
    </row>
    <row r="1151" spans="1:4" s="16" customFormat="1" ht="39.75" customHeight="1">
      <c r="A1151" s="42">
        <v>1066</v>
      </c>
      <c r="B1151" s="43" t="s">
        <v>1049</v>
      </c>
      <c r="C1151" s="9" t="s">
        <v>35</v>
      </c>
      <c r="D1151" s="41">
        <v>286000</v>
      </c>
    </row>
    <row r="1152" spans="1:4" s="16" customFormat="1" ht="63.75" customHeight="1">
      <c r="A1152" s="42">
        <v>1067</v>
      </c>
      <c r="B1152" s="98" t="s">
        <v>1050</v>
      </c>
      <c r="C1152" s="56" t="s">
        <v>35</v>
      </c>
      <c r="D1152" s="41">
        <v>201500</v>
      </c>
    </row>
    <row r="1153" spans="1:4" s="16" customFormat="1" ht="40.5" customHeight="1">
      <c r="A1153" s="42">
        <v>1068</v>
      </c>
      <c r="B1153" s="97" t="s">
        <v>1051</v>
      </c>
      <c r="C1153" s="56" t="s">
        <v>35</v>
      </c>
      <c r="D1153" s="41">
        <v>152100</v>
      </c>
    </row>
    <row r="1154" spans="1:4" s="16" customFormat="1" ht="39.75" customHeight="1">
      <c r="A1154" s="42">
        <v>1069</v>
      </c>
      <c r="B1154" s="97" t="s">
        <v>1052</v>
      </c>
      <c r="C1154" s="56" t="s">
        <v>35</v>
      </c>
      <c r="D1154" s="41">
        <v>198900</v>
      </c>
    </row>
    <row r="1155" spans="1:4" s="16" customFormat="1" ht="42" customHeight="1">
      <c r="A1155" s="42">
        <v>1070</v>
      </c>
      <c r="B1155" s="97" t="s">
        <v>1053</v>
      </c>
      <c r="C1155" s="56" t="s">
        <v>35</v>
      </c>
      <c r="D1155" s="41">
        <v>188500</v>
      </c>
    </row>
    <row r="1156" spans="1:4" s="16" customFormat="1" ht="42" customHeight="1">
      <c r="A1156" s="42">
        <v>1071</v>
      </c>
      <c r="B1156" s="97" t="s">
        <v>1054</v>
      </c>
      <c r="C1156" s="56" t="s">
        <v>35</v>
      </c>
      <c r="D1156" s="41">
        <v>188500</v>
      </c>
    </row>
    <row r="1157" spans="1:4" s="16" customFormat="1" ht="41.25" customHeight="1">
      <c r="A1157" s="42">
        <v>1072</v>
      </c>
      <c r="B1157" s="97" t="s">
        <v>1055</v>
      </c>
      <c r="C1157" s="56" t="s">
        <v>35</v>
      </c>
      <c r="D1157" s="41">
        <v>132600</v>
      </c>
    </row>
    <row r="1158" spans="1:4" s="16" customFormat="1" ht="24" customHeight="1">
      <c r="A1158" s="42">
        <v>1073</v>
      </c>
      <c r="B1158" s="98" t="s">
        <v>1056</v>
      </c>
      <c r="C1158" s="56" t="s">
        <v>35</v>
      </c>
      <c r="D1158" s="41">
        <v>111800</v>
      </c>
    </row>
    <row r="1159" spans="1:4" s="16" customFormat="1" ht="24.75" customHeight="1">
      <c r="A1159" s="42">
        <v>1074</v>
      </c>
      <c r="B1159" s="98" t="s">
        <v>1057</v>
      </c>
      <c r="C1159" s="56" t="s">
        <v>35</v>
      </c>
      <c r="D1159" s="41">
        <v>114400</v>
      </c>
    </row>
    <row r="1160" spans="1:4" s="16" customFormat="1" ht="24.75" customHeight="1">
      <c r="A1160" s="42">
        <v>1075</v>
      </c>
      <c r="B1160" s="98" t="s">
        <v>1058</v>
      </c>
      <c r="C1160" s="56" t="s">
        <v>35</v>
      </c>
      <c r="D1160" s="41">
        <v>198900</v>
      </c>
    </row>
    <row r="1161" spans="1:4" s="16" customFormat="1" ht="37.5" customHeight="1">
      <c r="A1161" s="42">
        <v>1076</v>
      </c>
      <c r="B1161" s="98" t="s">
        <v>1059</v>
      </c>
      <c r="C1161" s="56" t="s">
        <v>35</v>
      </c>
      <c r="D1161" s="41">
        <v>162500</v>
      </c>
    </row>
    <row r="1162" spans="1:4" s="35" customFormat="1" ht="41.25" customHeight="1">
      <c r="A1162" s="42">
        <v>1077</v>
      </c>
      <c r="B1162" s="98" t="s">
        <v>1060</v>
      </c>
      <c r="C1162" s="56" t="s">
        <v>35</v>
      </c>
      <c r="D1162" s="41">
        <v>188500</v>
      </c>
    </row>
    <row r="1163" spans="1:4" s="16" customFormat="1" ht="23.25" customHeight="1">
      <c r="A1163" s="42">
        <v>1078</v>
      </c>
      <c r="B1163" s="100" t="s">
        <v>1061</v>
      </c>
      <c r="C1163" s="56" t="s">
        <v>35</v>
      </c>
      <c r="D1163" s="41">
        <v>166400</v>
      </c>
    </row>
    <row r="1164" spans="1:4" s="16" customFormat="1" ht="34.5" customHeight="1">
      <c r="A1164" s="42">
        <v>1079</v>
      </c>
      <c r="B1164" s="100" t="s">
        <v>1062</v>
      </c>
      <c r="C1164" s="56" t="s">
        <v>35</v>
      </c>
      <c r="D1164" s="41">
        <v>201500</v>
      </c>
    </row>
    <row r="1165" spans="1:4" s="16" customFormat="1" ht="27" customHeight="1">
      <c r="A1165" s="271" t="s">
        <v>897</v>
      </c>
      <c r="B1165" s="272"/>
      <c r="C1165" s="272"/>
      <c r="D1165" s="273"/>
    </row>
    <row r="1166" spans="1:4" s="16" customFormat="1" ht="28.5" customHeight="1">
      <c r="A1166" s="42">
        <v>1080</v>
      </c>
      <c r="B1166" s="27" t="s">
        <v>384</v>
      </c>
      <c r="C1166" s="10" t="s">
        <v>35</v>
      </c>
      <c r="D1166" s="41">
        <v>97500</v>
      </c>
    </row>
    <row r="1167" spans="1:4" s="16" customFormat="1" ht="39.75" customHeight="1">
      <c r="A1167" s="42">
        <v>1081</v>
      </c>
      <c r="B1167" s="27" t="s">
        <v>67</v>
      </c>
      <c r="C1167" s="10" t="s">
        <v>35</v>
      </c>
      <c r="D1167" s="41">
        <v>7150</v>
      </c>
    </row>
    <row r="1168" spans="1:4" s="16" customFormat="1" ht="26.25" customHeight="1">
      <c r="A1168" s="42">
        <v>1082</v>
      </c>
      <c r="B1168" s="27" t="s">
        <v>385</v>
      </c>
      <c r="C1168" s="10" t="s">
        <v>40</v>
      </c>
      <c r="D1168" s="41">
        <v>5070</v>
      </c>
    </row>
    <row r="1169" spans="1:4" s="16" customFormat="1" ht="27.75" customHeight="1">
      <c r="A1169" s="42">
        <v>1083</v>
      </c>
      <c r="B1169" s="27" t="s">
        <v>68</v>
      </c>
      <c r="C1169" s="10" t="s">
        <v>40</v>
      </c>
      <c r="D1169" s="41">
        <v>4940</v>
      </c>
    </row>
    <row r="1170" spans="1:4" s="16" customFormat="1" ht="28.5" customHeight="1">
      <c r="A1170" s="42">
        <v>1084</v>
      </c>
      <c r="B1170" s="27" t="s">
        <v>386</v>
      </c>
      <c r="C1170" s="10" t="s">
        <v>40</v>
      </c>
      <c r="D1170" s="41">
        <v>2990</v>
      </c>
    </row>
    <row r="1171" spans="1:4" s="16" customFormat="1" ht="36.75" customHeight="1">
      <c r="A1171" s="42">
        <v>1085</v>
      </c>
      <c r="B1171" s="27" t="s">
        <v>69</v>
      </c>
      <c r="C1171" s="10" t="s">
        <v>40</v>
      </c>
      <c r="D1171" s="41">
        <v>1560</v>
      </c>
    </row>
    <row r="1172" spans="1:4" s="16" customFormat="1" ht="32.25" customHeight="1">
      <c r="A1172" s="42">
        <v>1086</v>
      </c>
      <c r="B1172" s="27" t="s">
        <v>70</v>
      </c>
      <c r="C1172" s="10" t="s">
        <v>40</v>
      </c>
      <c r="D1172" s="41">
        <v>1560</v>
      </c>
    </row>
    <row r="1173" spans="1:4" s="16" customFormat="1" ht="30.75" customHeight="1">
      <c r="A1173" s="42">
        <v>1087</v>
      </c>
      <c r="B1173" s="27" t="s">
        <v>71</v>
      </c>
      <c r="C1173" s="10" t="s">
        <v>40</v>
      </c>
      <c r="D1173" s="41">
        <v>1560</v>
      </c>
    </row>
    <row r="1174" spans="1:4" s="16" customFormat="1" ht="28.5" customHeight="1">
      <c r="A1174" s="42">
        <v>1088</v>
      </c>
      <c r="B1174" s="39" t="s">
        <v>353</v>
      </c>
      <c r="C1174" s="54" t="s">
        <v>35</v>
      </c>
      <c r="D1174" s="41">
        <v>27560</v>
      </c>
    </row>
    <row r="1175" spans="1:4" s="16" customFormat="1" ht="30.75" customHeight="1">
      <c r="A1175" s="42">
        <v>1089</v>
      </c>
      <c r="B1175" s="27" t="s">
        <v>72</v>
      </c>
      <c r="C1175" s="10" t="s">
        <v>20</v>
      </c>
      <c r="D1175" s="41">
        <v>3510</v>
      </c>
    </row>
    <row r="1176" spans="1:4" s="16" customFormat="1" ht="27" customHeight="1">
      <c r="A1176" s="42">
        <v>1090</v>
      </c>
      <c r="B1176" s="27" t="s">
        <v>387</v>
      </c>
      <c r="C1176" s="10" t="s">
        <v>20</v>
      </c>
      <c r="D1176" s="41">
        <v>5200</v>
      </c>
    </row>
    <row r="1177" spans="1:4" s="16" customFormat="1" ht="46.5" customHeight="1">
      <c r="A1177" s="42">
        <v>1091</v>
      </c>
      <c r="B1177" s="27" t="s">
        <v>388</v>
      </c>
      <c r="C1177" s="10" t="s">
        <v>35</v>
      </c>
      <c r="D1177" s="41">
        <v>39000</v>
      </c>
    </row>
    <row r="1178" spans="1:4" s="16" customFormat="1" ht="30.75" customHeight="1">
      <c r="A1178" s="42">
        <v>1092</v>
      </c>
      <c r="B1178" s="27" t="s">
        <v>73</v>
      </c>
      <c r="C1178" s="10" t="s">
        <v>35</v>
      </c>
      <c r="D1178" s="41">
        <v>13000</v>
      </c>
    </row>
    <row r="1179" spans="1:4" s="16" customFormat="1" ht="32.25" customHeight="1">
      <c r="A1179" s="42">
        <v>1093</v>
      </c>
      <c r="B1179" s="27" t="s">
        <v>389</v>
      </c>
      <c r="C1179" s="10" t="s">
        <v>35</v>
      </c>
      <c r="D1179" s="41">
        <v>30680</v>
      </c>
    </row>
    <row r="1180" spans="1:4" s="16" customFormat="1" ht="36.75" customHeight="1">
      <c r="A1180" s="42">
        <v>1094</v>
      </c>
      <c r="B1180" s="27" t="s">
        <v>390</v>
      </c>
      <c r="C1180" s="10" t="s">
        <v>35</v>
      </c>
      <c r="D1180" s="41">
        <v>74750</v>
      </c>
    </row>
    <row r="1181" spans="1:4" s="16" customFormat="1" ht="27.75" customHeight="1">
      <c r="A1181" s="42">
        <v>1095</v>
      </c>
      <c r="B1181" s="27" t="s">
        <v>391</v>
      </c>
      <c r="C1181" s="10" t="s">
        <v>35</v>
      </c>
      <c r="D1181" s="41">
        <v>13000</v>
      </c>
    </row>
    <row r="1182" spans="1:4" s="16" customFormat="1" ht="25.5" customHeight="1">
      <c r="A1182" s="42">
        <v>1096</v>
      </c>
      <c r="B1182" s="27" t="s">
        <v>392</v>
      </c>
      <c r="C1182" s="10" t="s">
        <v>35</v>
      </c>
      <c r="D1182" s="41">
        <v>9750</v>
      </c>
    </row>
    <row r="1183" spans="1:4" s="16" customFormat="1" ht="27" customHeight="1">
      <c r="A1183" s="42">
        <v>1097</v>
      </c>
      <c r="B1183" s="27" t="s">
        <v>393</v>
      </c>
      <c r="C1183" s="10" t="s">
        <v>35</v>
      </c>
      <c r="D1183" s="41">
        <v>84500</v>
      </c>
    </row>
    <row r="1184" spans="1:4" s="16" customFormat="1" ht="30.75" customHeight="1">
      <c r="A1184" s="42">
        <v>1098</v>
      </c>
      <c r="B1184" s="27" t="s">
        <v>75</v>
      </c>
      <c r="C1184" s="10" t="s">
        <v>146</v>
      </c>
      <c r="D1184" s="41">
        <v>7800</v>
      </c>
    </row>
    <row r="1185" spans="1:4" s="16" customFormat="1" ht="25.5" customHeight="1">
      <c r="A1185" s="42">
        <v>1099</v>
      </c>
      <c r="B1185" s="27" t="s">
        <v>394</v>
      </c>
      <c r="C1185" s="10" t="s">
        <v>35</v>
      </c>
      <c r="D1185" s="41">
        <v>91000</v>
      </c>
    </row>
    <row r="1186" spans="1:4" s="16" customFormat="1" ht="31.5" customHeight="1">
      <c r="A1186" s="42">
        <v>1100</v>
      </c>
      <c r="B1186" s="27" t="s">
        <v>395</v>
      </c>
      <c r="C1186" s="10" t="s">
        <v>35</v>
      </c>
      <c r="D1186" s="41">
        <v>69550</v>
      </c>
    </row>
    <row r="1187" spans="1:4" s="16" customFormat="1" ht="28.5" customHeight="1">
      <c r="A1187" s="42">
        <v>1101</v>
      </c>
      <c r="B1187" s="27" t="s">
        <v>396</v>
      </c>
      <c r="C1187" s="10" t="s">
        <v>35</v>
      </c>
      <c r="D1187" s="41">
        <v>130000</v>
      </c>
    </row>
    <row r="1188" spans="1:4" s="16" customFormat="1" ht="45.75" customHeight="1">
      <c r="A1188" s="42">
        <v>1102</v>
      </c>
      <c r="B1188" s="27" t="s">
        <v>397</v>
      </c>
      <c r="C1188" s="10" t="s">
        <v>35</v>
      </c>
      <c r="D1188" s="41">
        <v>234000</v>
      </c>
    </row>
    <row r="1189" spans="1:4" s="16" customFormat="1" ht="45.75" customHeight="1">
      <c r="A1189" s="42">
        <v>1103</v>
      </c>
      <c r="B1189" s="39" t="s">
        <v>398</v>
      </c>
      <c r="C1189" s="54" t="s">
        <v>35</v>
      </c>
      <c r="D1189" s="41">
        <v>83329.68399382326</v>
      </c>
    </row>
    <row r="1190" spans="1:4" s="16" customFormat="1" ht="81.75" customHeight="1">
      <c r="A1190" s="42">
        <v>1104</v>
      </c>
      <c r="B1190" s="27" t="s">
        <v>399</v>
      </c>
      <c r="C1190" s="10" t="s">
        <v>35</v>
      </c>
      <c r="D1190" s="41">
        <v>91000</v>
      </c>
    </row>
    <row r="1191" spans="1:4" s="16" customFormat="1" ht="33.75" customHeight="1">
      <c r="A1191" s="42">
        <v>1105</v>
      </c>
      <c r="B1191" s="27" t="s">
        <v>400</v>
      </c>
      <c r="C1191" s="10" t="s">
        <v>35</v>
      </c>
      <c r="D1191" s="41">
        <v>32500</v>
      </c>
    </row>
    <row r="1192" spans="1:4" s="16" customFormat="1" ht="48.75" customHeight="1">
      <c r="A1192" s="42">
        <v>1106</v>
      </c>
      <c r="B1192" s="27" t="s">
        <v>401</v>
      </c>
      <c r="C1192" s="10" t="s">
        <v>20</v>
      </c>
      <c r="D1192" s="41">
        <v>4550</v>
      </c>
    </row>
    <row r="1193" spans="1:4" s="16" customFormat="1" ht="54" customHeight="1">
      <c r="A1193" s="42">
        <v>1107</v>
      </c>
      <c r="B1193" s="27" t="s">
        <v>402</v>
      </c>
      <c r="C1193" s="10" t="s">
        <v>20</v>
      </c>
      <c r="D1193" s="41">
        <v>4939.837161006643</v>
      </c>
    </row>
    <row r="1194" spans="1:4" s="16" customFormat="1" ht="36.75" customHeight="1">
      <c r="A1194" s="42">
        <v>1108</v>
      </c>
      <c r="B1194" s="27" t="s">
        <v>76</v>
      </c>
      <c r="C1194" s="10" t="s">
        <v>35</v>
      </c>
      <c r="D1194" s="41">
        <v>9100</v>
      </c>
    </row>
    <row r="1195" spans="1:4" s="16" customFormat="1" ht="44.25" customHeight="1">
      <c r="A1195" s="42">
        <v>1109</v>
      </c>
      <c r="B1195" s="27" t="s">
        <v>403</v>
      </c>
      <c r="C1195" s="10" t="s">
        <v>35</v>
      </c>
      <c r="D1195" s="41">
        <v>97500</v>
      </c>
    </row>
    <row r="1196" spans="1:4" s="16" customFormat="1" ht="39" customHeight="1">
      <c r="A1196" s="42">
        <v>1110</v>
      </c>
      <c r="B1196" s="27" t="s">
        <v>404</v>
      </c>
      <c r="C1196" s="10" t="s">
        <v>35</v>
      </c>
      <c r="D1196" s="41">
        <v>91000</v>
      </c>
    </row>
    <row r="1197" spans="1:4" s="16" customFormat="1" ht="37.5" customHeight="1">
      <c r="A1197" s="42">
        <v>1111</v>
      </c>
      <c r="B1197" s="27" t="s">
        <v>405</v>
      </c>
      <c r="C1197" s="10" t="s">
        <v>20</v>
      </c>
      <c r="D1197" s="41">
        <v>2990</v>
      </c>
    </row>
    <row r="1198" spans="1:4" s="16" customFormat="1" ht="33" customHeight="1">
      <c r="A1198" s="42">
        <v>1112</v>
      </c>
      <c r="B1198" s="27" t="s">
        <v>406</v>
      </c>
      <c r="C1198" s="10" t="s">
        <v>35</v>
      </c>
      <c r="D1198" s="41">
        <v>10270.028695293024</v>
      </c>
    </row>
    <row r="1199" spans="1:4" s="16" customFormat="1" ht="25.5" customHeight="1">
      <c r="A1199" s="42">
        <v>1113</v>
      </c>
      <c r="B1199" s="27" t="s">
        <v>407</v>
      </c>
      <c r="C1199" s="10" t="s">
        <v>20</v>
      </c>
      <c r="D1199" s="41">
        <v>6110</v>
      </c>
    </row>
    <row r="1200" spans="1:4" s="16" customFormat="1" ht="24.75" customHeight="1">
      <c r="A1200" s="42">
        <v>1114</v>
      </c>
      <c r="B1200" s="27" t="s">
        <v>408</v>
      </c>
      <c r="C1200" s="10" t="s">
        <v>35</v>
      </c>
      <c r="D1200" s="41">
        <v>87750</v>
      </c>
    </row>
    <row r="1201" spans="1:4" s="16" customFormat="1" ht="28.5" customHeight="1">
      <c r="A1201" s="42">
        <v>1115</v>
      </c>
      <c r="B1201" s="27" t="s">
        <v>77</v>
      </c>
      <c r="C1201" s="10" t="s">
        <v>35</v>
      </c>
      <c r="D1201" s="41">
        <v>14040</v>
      </c>
    </row>
    <row r="1202" spans="1:4" s="16" customFormat="1" ht="41.25" customHeight="1">
      <c r="A1202" s="42">
        <v>1116</v>
      </c>
      <c r="B1202" s="27" t="s">
        <v>409</v>
      </c>
      <c r="C1202" s="10" t="s">
        <v>35</v>
      </c>
      <c r="D1202" s="41">
        <v>19500</v>
      </c>
    </row>
    <row r="1203" spans="1:4" s="16" customFormat="1" ht="45.75" customHeight="1">
      <c r="A1203" s="42">
        <v>1117</v>
      </c>
      <c r="B1203" s="27" t="s">
        <v>410</v>
      </c>
      <c r="C1203" s="10" t="s">
        <v>20</v>
      </c>
      <c r="D1203" s="41">
        <v>11180</v>
      </c>
    </row>
    <row r="1204" spans="1:4" s="32" customFormat="1" ht="30.75" customHeight="1">
      <c r="A1204" s="42">
        <v>1118</v>
      </c>
      <c r="B1204" s="27" t="s">
        <v>78</v>
      </c>
      <c r="C1204" s="10" t="s">
        <v>20</v>
      </c>
      <c r="D1204" s="41">
        <v>4550</v>
      </c>
    </row>
    <row r="1205" spans="1:4" s="16" customFormat="1" ht="27" customHeight="1">
      <c r="A1205" s="42">
        <v>1119</v>
      </c>
      <c r="B1205" s="27" t="s">
        <v>79</v>
      </c>
      <c r="C1205" s="10" t="s">
        <v>20</v>
      </c>
      <c r="D1205" s="41">
        <v>3250</v>
      </c>
    </row>
    <row r="1206" spans="1:4" s="16" customFormat="1" ht="27.75" customHeight="1">
      <c r="A1206" s="42">
        <v>1120</v>
      </c>
      <c r="B1206" s="27" t="s">
        <v>411</v>
      </c>
      <c r="C1206" s="10" t="s">
        <v>20</v>
      </c>
      <c r="D1206" s="41">
        <v>1950</v>
      </c>
    </row>
    <row r="1207" spans="1:4" s="16" customFormat="1" ht="35.25" customHeight="1">
      <c r="A1207" s="42">
        <v>1121</v>
      </c>
      <c r="B1207" s="39" t="s">
        <v>412</v>
      </c>
      <c r="C1207" s="10" t="s">
        <v>35</v>
      </c>
      <c r="D1207" s="41">
        <v>63374.94356899535</v>
      </c>
    </row>
    <row r="1208" spans="1:4" s="16" customFormat="1" ht="36" customHeight="1">
      <c r="A1208" s="42">
        <v>1122</v>
      </c>
      <c r="B1208" s="27" t="s">
        <v>80</v>
      </c>
      <c r="C1208" s="10" t="s">
        <v>40</v>
      </c>
      <c r="D1208" s="41">
        <v>2990</v>
      </c>
    </row>
    <row r="1209" spans="1:4" s="16" customFormat="1" ht="39" customHeight="1">
      <c r="A1209" s="42">
        <v>1123</v>
      </c>
      <c r="B1209" s="27" t="s">
        <v>413</v>
      </c>
      <c r="C1209" s="10" t="s">
        <v>35</v>
      </c>
      <c r="D1209" s="41">
        <v>32500</v>
      </c>
    </row>
    <row r="1210" spans="1:4" s="16" customFormat="1" ht="24" customHeight="1">
      <c r="A1210" s="42">
        <v>1124</v>
      </c>
      <c r="B1210" s="27" t="s">
        <v>414</v>
      </c>
      <c r="C1210" s="10" t="s">
        <v>35</v>
      </c>
      <c r="D1210" s="41">
        <v>71890</v>
      </c>
    </row>
    <row r="1211" spans="1:4" s="16" customFormat="1" ht="40.5" customHeight="1">
      <c r="A1211" s="42">
        <v>1125</v>
      </c>
      <c r="B1211" s="27" t="s">
        <v>415</v>
      </c>
      <c r="C1211" s="10" t="s">
        <v>35</v>
      </c>
      <c r="D1211" s="41">
        <v>75400</v>
      </c>
    </row>
    <row r="1212" spans="1:4" s="16" customFormat="1" ht="30.75" customHeight="1">
      <c r="A1212" s="42">
        <v>1126</v>
      </c>
      <c r="B1212" s="27" t="s">
        <v>416</v>
      </c>
      <c r="C1212" s="10" t="s">
        <v>35</v>
      </c>
      <c r="D1212" s="41">
        <v>78000</v>
      </c>
    </row>
    <row r="1213" spans="1:4" s="16" customFormat="1" ht="30" customHeight="1">
      <c r="A1213" s="42">
        <v>1127</v>
      </c>
      <c r="B1213" s="27" t="s">
        <v>417</v>
      </c>
      <c r="C1213" s="10" t="s">
        <v>35</v>
      </c>
      <c r="D1213" s="41">
        <v>97500</v>
      </c>
    </row>
    <row r="1214" spans="1:4" s="32" customFormat="1" ht="35.25" customHeight="1">
      <c r="A1214" s="42">
        <v>1128</v>
      </c>
      <c r="B1214" s="27" t="s">
        <v>418</v>
      </c>
      <c r="C1214" s="10" t="s">
        <v>35</v>
      </c>
      <c r="D1214" s="41">
        <v>103350</v>
      </c>
    </row>
    <row r="1215" spans="1:4" s="32" customFormat="1" ht="41.25" customHeight="1">
      <c r="A1215" s="42">
        <v>1129</v>
      </c>
      <c r="B1215" s="27" t="s">
        <v>419</v>
      </c>
      <c r="C1215" s="10" t="s">
        <v>35</v>
      </c>
      <c r="D1215" s="41">
        <v>109200</v>
      </c>
    </row>
    <row r="1216" spans="1:4" s="32" customFormat="1" ht="26.25" customHeight="1">
      <c r="A1216" s="259" t="s">
        <v>904</v>
      </c>
      <c r="B1216" s="260"/>
      <c r="C1216" s="260"/>
      <c r="D1216" s="261"/>
    </row>
    <row r="1217" spans="1:4" s="32" customFormat="1" ht="44.25" customHeight="1">
      <c r="A1217" s="42">
        <v>1130</v>
      </c>
      <c r="B1217" s="8" t="s">
        <v>780</v>
      </c>
      <c r="C1217" s="19" t="s">
        <v>35</v>
      </c>
      <c r="D1217" s="41">
        <v>52650</v>
      </c>
    </row>
    <row r="1218" spans="1:4" s="32" customFormat="1" ht="34.5" customHeight="1">
      <c r="A1218" s="42">
        <v>1131</v>
      </c>
      <c r="B1218" s="8" t="s">
        <v>420</v>
      </c>
      <c r="C1218" s="19" t="s">
        <v>146</v>
      </c>
      <c r="D1218" s="41">
        <v>8190</v>
      </c>
    </row>
    <row r="1219" spans="1:4" s="32" customFormat="1" ht="30" customHeight="1">
      <c r="A1219" s="42">
        <v>1132</v>
      </c>
      <c r="B1219" s="8" t="s">
        <v>421</v>
      </c>
      <c r="C1219" s="19" t="s">
        <v>146</v>
      </c>
      <c r="D1219" s="41">
        <v>7930</v>
      </c>
    </row>
    <row r="1220" spans="1:4" s="32" customFormat="1" ht="32.25" customHeight="1">
      <c r="A1220" s="42">
        <v>1133</v>
      </c>
      <c r="B1220" s="8" t="s">
        <v>422</v>
      </c>
      <c r="C1220" s="19" t="s">
        <v>146</v>
      </c>
      <c r="D1220" s="41">
        <v>6175</v>
      </c>
    </row>
    <row r="1221" spans="1:4" s="32" customFormat="1" ht="28.5" customHeight="1">
      <c r="A1221" s="42">
        <v>1134</v>
      </c>
      <c r="B1221" s="8" t="s">
        <v>423</v>
      </c>
      <c r="C1221" s="19" t="s">
        <v>146</v>
      </c>
      <c r="D1221" s="41">
        <v>11700</v>
      </c>
    </row>
    <row r="1222" spans="1:4" s="32" customFormat="1" ht="33.75" customHeight="1">
      <c r="A1222" s="42">
        <v>1135</v>
      </c>
      <c r="B1222" s="8" t="s">
        <v>424</v>
      </c>
      <c r="C1222" s="19" t="s">
        <v>35</v>
      </c>
      <c r="D1222" s="41">
        <v>26650</v>
      </c>
    </row>
    <row r="1223" spans="1:4" s="32" customFormat="1" ht="33" customHeight="1">
      <c r="A1223" s="42">
        <v>1136</v>
      </c>
      <c r="B1223" s="8" t="s">
        <v>425</v>
      </c>
      <c r="C1223" s="19" t="s">
        <v>35</v>
      </c>
      <c r="D1223" s="41">
        <v>354640</v>
      </c>
    </row>
    <row r="1224" spans="1:4" s="32" customFormat="1" ht="42" customHeight="1">
      <c r="A1224" s="42">
        <v>1137</v>
      </c>
      <c r="B1224" s="8" t="s">
        <v>426</v>
      </c>
      <c r="C1224" s="19" t="s">
        <v>35</v>
      </c>
      <c r="D1224" s="41">
        <v>241020</v>
      </c>
    </row>
    <row r="1225" spans="1:4" s="32" customFormat="1" ht="39" customHeight="1">
      <c r="A1225" s="42">
        <v>1138</v>
      </c>
      <c r="B1225" s="8" t="s">
        <v>427</v>
      </c>
      <c r="C1225" s="19" t="s">
        <v>35</v>
      </c>
      <c r="D1225" s="41">
        <v>773760</v>
      </c>
    </row>
    <row r="1226" spans="1:4" s="32" customFormat="1" ht="21.75" customHeight="1">
      <c r="A1226" s="265" t="s">
        <v>428</v>
      </c>
      <c r="B1226" s="266"/>
      <c r="C1226" s="266"/>
      <c r="D1226" s="267"/>
    </row>
    <row r="1227" spans="1:4" s="32" customFormat="1" ht="48" customHeight="1">
      <c r="A1227" s="40">
        <v>1139</v>
      </c>
      <c r="B1227" s="77" t="s">
        <v>1003</v>
      </c>
      <c r="C1227" s="9" t="s">
        <v>35</v>
      </c>
      <c r="D1227" s="41">
        <v>2492750</v>
      </c>
    </row>
    <row r="1228" spans="1:4" s="32" customFormat="1" ht="48" customHeight="1">
      <c r="A1228" s="40">
        <v>1140</v>
      </c>
      <c r="B1228" s="77" t="s">
        <v>1004</v>
      </c>
      <c r="C1228" s="9" t="s">
        <v>35</v>
      </c>
      <c r="D1228" s="41">
        <v>2590250</v>
      </c>
    </row>
    <row r="1229" spans="1:4" s="32" customFormat="1" ht="48" customHeight="1">
      <c r="A1229" s="40">
        <v>1141</v>
      </c>
      <c r="B1229" s="77" t="s">
        <v>1005</v>
      </c>
      <c r="C1229" s="9" t="s">
        <v>35</v>
      </c>
      <c r="D1229" s="41">
        <v>2470000</v>
      </c>
    </row>
    <row r="1230" spans="1:4" s="32" customFormat="1" ht="48" customHeight="1">
      <c r="A1230" s="40">
        <v>1142</v>
      </c>
      <c r="B1230" s="77" t="s">
        <v>1006</v>
      </c>
      <c r="C1230" s="9" t="s">
        <v>35</v>
      </c>
      <c r="D1230" s="41">
        <v>2836600</v>
      </c>
    </row>
    <row r="1231" spans="1:4" s="32" customFormat="1" ht="33" customHeight="1">
      <c r="A1231" s="40">
        <v>1143</v>
      </c>
      <c r="B1231" s="77" t="s">
        <v>1007</v>
      </c>
      <c r="C1231" s="9" t="s">
        <v>35</v>
      </c>
      <c r="D1231" s="41">
        <v>2492100</v>
      </c>
    </row>
    <row r="1232" spans="1:4" s="32" customFormat="1" ht="33.75" customHeight="1">
      <c r="A1232" s="40">
        <v>1144</v>
      </c>
      <c r="B1232" s="77" t="s">
        <v>1008</v>
      </c>
      <c r="C1232" s="9" t="s">
        <v>35</v>
      </c>
      <c r="D1232" s="41">
        <v>2483000</v>
      </c>
    </row>
    <row r="1233" spans="1:4" s="32" customFormat="1" ht="29.25" customHeight="1">
      <c r="A1233" s="40">
        <v>1145</v>
      </c>
      <c r="B1233" s="77" t="s">
        <v>1009</v>
      </c>
      <c r="C1233" s="19" t="s">
        <v>35</v>
      </c>
      <c r="D1233" s="41">
        <v>2671500</v>
      </c>
    </row>
    <row r="1234" spans="1:4" s="16" customFormat="1" ht="27.75" customHeight="1">
      <c r="A1234" s="40">
        <v>1146</v>
      </c>
      <c r="B1234" s="77" t="s">
        <v>1010</v>
      </c>
      <c r="C1234" s="19" t="s">
        <v>35</v>
      </c>
      <c r="D1234" s="41">
        <v>2476500</v>
      </c>
    </row>
    <row r="1235" spans="1:4" s="16" customFormat="1" ht="44.25" customHeight="1">
      <c r="A1235" s="40">
        <v>1147</v>
      </c>
      <c r="B1235" s="77" t="s">
        <v>1011</v>
      </c>
      <c r="C1235" s="19" t="s">
        <v>35</v>
      </c>
      <c r="D1235" s="41">
        <v>2340000</v>
      </c>
    </row>
    <row r="1236" spans="1:4" s="16" customFormat="1" ht="51" customHeight="1">
      <c r="A1236" s="40">
        <v>1148</v>
      </c>
      <c r="B1236" s="77" t="s">
        <v>1012</v>
      </c>
      <c r="C1236" s="19" t="s">
        <v>35</v>
      </c>
      <c r="D1236" s="41">
        <v>1898000</v>
      </c>
    </row>
    <row r="1237" spans="1:4" s="16" customFormat="1" ht="44.25" customHeight="1">
      <c r="A1237" s="40">
        <v>1149</v>
      </c>
      <c r="B1237" s="78" t="s">
        <v>1019</v>
      </c>
      <c r="C1237" s="9" t="s">
        <v>35</v>
      </c>
      <c r="D1237" s="41">
        <v>1348750</v>
      </c>
    </row>
    <row r="1238" spans="1:4" s="32" customFormat="1" ht="38.25" customHeight="1">
      <c r="A1238" s="265" t="s">
        <v>947</v>
      </c>
      <c r="B1238" s="266"/>
      <c r="C1238" s="266"/>
      <c r="D1238" s="267"/>
    </row>
    <row r="1239" spans="1:4" ht="42" customHeight="1">
      <c r="A1239" s="40">
        <v>1150</v>
      </c>
      <c r="B1239" s="8" t="s">
        <v>948</v>
      </c>
      <c r="C1239" s="9" t="s">
        <v>35</v>
      </c>
      <c r="D1239" s="41">
        <v>199420</v>
      </c>
    </row>
    <row r="1240" spans="1:4" ht="35.25" customHeight="1">
      <c r="A1240" s="40">
        <v>1151</v>
      </c>
      <c r="B1240" s="8" t="s">
        <v>949</v>
      </c>
      <c r="C1240" s="9" t="s">
        <v>35</v>
      </c>
      <c r="D1240" s="41">
        <v>266500</v>
      </c>
    </row>
    <row r="1241" spans="1:4" ht="46.5" customHeight="1">
      <c r="A1241" s="40">
        <v>1152</v>
      </c>
      <c r="B1241" s="8" t="s">
        <v>950</v>
      </c>
      <c r="C1241" s="9" t="s">
        <v>35</v>
      </c>
      <c r="D1241" s="41">
        <v>260000</v>
      </c>
    </row>
    <row r="1242" spans="1:4" ht="54.75" customHeight="1">
      <c r="A1242" s="40">
        <v>1153</v>
      </c>
      <c r="B1242" s="8" t="s">
        <v>951</v>
      </c>
      <c r="C1242" s="9" t="s">
        <v>35</v>
      </c>
      <c r="D1242" s="41">
        <v>650000</v>
      </c>
    </row>
    <row r="1243" spans="1:4" s="5" customFormat="1" ht="34.5" customHeight="1">
      <c r="A1243" s="40">
        <v>1154</v>
      </c>
      <c r="B1243" s="8" t="s">
        <v>952</v>
      </c>
      <c r="C1243" s="9" t="s">
        <v>35</v>
      </c>
      <c r="D1243" s="41">
        <v>383500</v>
      </c>
    </row>
    <row r="1244" spans="1:4" ht="28.5" customHeight="1">
      <c r="A1244" s="40">
        <v>1155</v>
      </c>
      <c r="B1244" s="8" t="s">
        <v>429</v>
      </c>
      <c r="C1244" s="9" t="s">
        <v>35</v>
      </c>
      <c r="D1244" s="41">
        <v>182000</v>
      </c>
    </row>
    <row r="1245" spans="1:4" ht="37.5">
      <c r="A1245" s="40">
        <v>1156</v>
      </c>
      <c r="B1245" s="8" t="s">
        <v>953</v>
      </c>
      <c r="C1245" s="9" t="s">
        <v>35</v>
      </c>
      <c r="D1245" s="41">
        <v>780000</v>
      </c>
    </row>
    <row r="1246" spans="1:4" ht="37.5">
      <c r="A1246" s="40">
        <v>1157</v>
      </c>
      <c r="B1246" s="8" t="s">
        <v>954</v>
      </c>
      <c r="C1246" s="9" t="s">
        <v>35</v>
      </c>
      <c r="D1246" s="41">
        <v>650000</v>
      </c>
    </row>
    <row r="1247" spans="1:4" ht="37.5">
      <c r="A1247" s="40">
        <v>1158</v>
      </c>
      <c r="B1247" s="8" t="s">
        <v>955</v>
      </c>
      <c r="C1247" s="9" t="s">
        <v>35</v>
      </c>
      <c r="D1247" s="41">
        <v>650000</v>
      </c>
    </row>
    <row r="1248" spans="1:4" ht="65.25" customHeight="1">
      <c r="A1248" s="40">
        <v>1159</v>
      </c>
      <c r="B1248" s="8" t="s">
        <v>956</v>
      </c>
      <c r="C1248" s="9" t="s">
        <v>35</v>
      </c>
      <c r="D1248" s="41">
        <v>650000</v>
      </c>
    </row>
    <row r="1249" spans="1:4" ht="28.5" customHeight="1">
      <c r="A1249" s="40">
        <v>1160</v>
      </c>
      <c r="B1249" s="8" t="s">
        <v>957</v>
      </c>
      <c r="C1249" s="9" t="s">
        <v>35</v>
      </c>
      <c r="D1249" s="41">
        <v>443040</v>
      </c>
    </row>
    <row r="1250" spans="1:4" ht="34.5" customHeight="1">
      <c r="A1250" s="40">
        <v>1161</v>
      </c>
      <c r="B1250" s="8" t="s">
        <v>958</v>
      </c>
      <c r="C1250" s="9" t="s">
        <v>35</v>
      </c>
      <c r="D1250" s="41">
        <v>791050</v>
      </c>
    </row>
    <row r="1251" spans="1:4" ht="35.25" customHeight="1">
      <c r="A1251" s="40">
        <v>1162</v>
      </c>
      <c r="B1251" s="8" t="s">
        <v>959</v>
      </c>
      <c r="C1251" s="9" t="s">
        <v>35</v>
      </c>
      <c r="D1251" s="41">
        <v>780000</v>
      </c>
    </row>
    <row r="1252" spans="1:4" ht="30.75" customHeight="1">
      <c r="A1252" s="40">
        <v>1163</v>
      </c>
      <c r="B1252" s="8" t="s">
        <v>960</v>
      </c>
      <c r="C1252" s="9" t="s">
        <v>35</v>
      </c>
      <c r="D1252" s="41">
        <v>910000</v>
      </c>
    </row>
    <row r="1253" spans="1:4" ht="38.25" customHeight="1">
      <c r="A1253" s="40">
        <v>1164</v>
      </c>
      <c r="B1253" s="8" t="s">
        <v>961</v>
      </c>
      <c r="C1253" s="9" t="s">
        <v>35</v>
      </c>
      <c r="D1253" s="41">
        <v>910000</v>
      </c>
    </row>
    <row r="1254" spans="1:4" ht="40.5" customHeight="1">
      <c r="A1254" s="40">
        <v>1165</v>
      </c>
      <c r="B1254" s="8" t="s">
        <v>962</v>
      </c>
      <c r="C1254" s="9" t="s">
        <v>35</v>
      </c>
      <c r="D1254" s="41">
        <v>1950000</v>
      </c>
    </row>
    <row r="1255" spans="1:4" ht="30.75" customHeight="1">
      <c r="A1255" s="40">
        <v>1166</v>
      </c>
      <c r="B1255" s="8" t="s">
        <v>139</v>
      </c>
      <c r="C1255" s="9" t="s">
        <v>40</v>
      </c>
      <c r="D1255" s="41">
        <v>2210</v>
      </c>
    </row>
    <row r="1256" spans="1:4" ht="30.75" customHeight="1">
      <c r="A1256" s="40">
        <v>1167</v>
      </c>
      <c r="B1256" s="8" t="s">
        <v>430</v>
      </c>
      <c r="C1256" s="9" t="s">
        <v>40</v>
      </c>
      <c r="D1256" s="41">
        <v>2275</v>
      </c>
    </row>
    <row r="1257" spans="1:4" ht="37.5" customHeight="1">
      <c r="A1257" s="40">
        <v>1168</v>
      </c>
      <c r="B1257" s="8" t="s">
        <v>141</v>
      </c>
      <c r="C1257" s="9" t="s">
        <v>40</v>
      </c>
      <c r="D1257" s="41">
        <v>2145</v>
      </c>
    </row>
    <row r="1258" spans="1:4" ht="42" customHeight="1">
      <c r="A1258" s="40">
        <v>1169</v>
      </c>
      <c r="B1258" s="8" t="s">
        <v>106</v>
      </c>
      <c r="C1258" s="9" t="s">
        <v>40</v>
      </c>
      <c r="D1258" s="41">
        <v>2080</v>
      </c>
    </row>
    <row r="1259" spans="1:4" ht="24" customHeight="1">
      <c r="A1259" s="40">
        <v>1170</v>
      </c>
      <c r="B1259" s="8" t="s">
        <v>421</v>
      </c>
      <c r="C1259" s="9" t="s">
        <v>146</v>
      </c>
      <c r="D1259" s="41">
        <v>7930</v>
      </c>
    </row>
    <row r="1260" spans="1:4" ht="24" customHeight="1">
      <c r="A1260" s="40">
        <v>1171</v>
      </c>
      <c r="B1260" s="8" t="s">
        <v>431</v>
      </c>
      <c r="C1260" s="9" t="s">
        <v>146</v>
      </c>
      <c r="D1260" s="41">
        <v>6175</v>
      </c>
    </row>
    <row r="1261" spans="1:4" ht="25.5" customHeight="1">
      <c r="A1261" s="268" t="s">
        <v>432</v>
      </c>
      <c r="B1261" s="269"/>
      <c r="C1261" s="269"/>
      <c r="D1261" s="270"/>
    </row>
    <row r="1262" spans="1:4" ht="25.5" customHeight="1">
      <c r="A1262" s="42">
        <v>1172</v>
      </c>
      <c r="B1262" s="27" t="s">
        <v>433</v>
      </c>
      <c r="C1262" s="19" t="s">
        <v>35</v>
      </c>
      <c r="D1262" s="41">
        <v>1166490</v>
      </c>
    </row>
    <row r="1263" spans="1:4" ht="24.75" customHeight="1">
      <c r="A1263" s="42">
        <v>1173</v>
      </c>
      <c r="B1263" s="27" t="s">
        <v>434</v>
      </c>
      <c r="C1263" s="19" t="s">
        <v>35</v>
      </c>
      <c r="D1263" s="41">
        <v>1482780</v>
      </c>
    </row>
    <row r="1264" spans="1:4" ht="34.5" customHeight="1">
      <c r="A1264" s="42">
        <v>1174</v>
      </c>
      <c r="B1264" s="27" t="s">
        <v>435</v>
      </c>
      <c r="C1264" s="19" t="s">
        <v>35</v>
      </c>
      <c r="D1264" s="41">
        <v>1103570</v>
      </c>
    </row>
    <row r="1265" spans="1:4" ht="44.25" customHeight="1">
      <c r="A1265" s="42">
        <v>1175</v>
      </c>
      <c r="B1265" s="27" t="s">
        <v>436</v>
      </c>
      <c r="C1265" s="19" t="s">
        <v>35</v>
      </c>
      <c r="D1265" s="41">
        <v>1148160</v>
      </c>
    </row>
    <row r="1266" spans="1:4" ht="31.5" customHeight="1">
      <c r="A1266" s="42">
        <v>1176</v>
      </c>
      <c r="B1266" s="27" t="s">
        <v>437</v>
      </c>
      <c r="C1266" s="19" t="s">
        <v>35</v>
      </c>
      <c r="D1266" s="41">
        <v>1543490</v>
      </c>
    </row>
    <row r="1267" spans="1:4" ht="42.75" customHeight="1">
      <c r="A1267" s="42">
        <v>1177</v>
      </c>
      <c r="B1267" s="27" t="s">
        <v>484</v>
      </c>
      <c r="C1267" s="19" t="s">
        <v>35</v>
      </c>
      <c r="D1267" s="41">
        <v>2927600</v>
      </c>
    </row>
    <row r="1268" spans="1:4" ht="37.5">
      <c r="A1268" s="42">
        <v>1178</v>
      </c>
      <c r="B1268" s="27" t="s">
        <v>438</v>
      </c>
      <c r="C1268" s="19" t="s">
        <v>35</v>
      </c>
      <c r="D1268" s="41">
        <v>1133990</v>
      </c>
    </row>
    <row r="1269" spans="1:4" ht="32.25" customHeight="1">
      <c r="A1269" s="42">
        <v>1179</v>
      </c>
      <c r="B1269" s="27" t="s">
        <v>356</v>
      </c>
      <c r="C1269" s="9" t="s">
        <v>35</v>
      </c>
      <c r="D1269" s="41">
        <v>65000</v>
      </c>
    </row>
    <row r="1270" spans="1:4" ht="42.75" customHeight="1">
      <c r="A1270" s="42">
        <v>1180</v>
      </c>
      <c r="B1270" s="27" t="s">
        <v>364</v>
      </c>
      <c r="C1270" s="9" t="s">
        <v>35</v>
      </c>
      <c r="D1270" s="41">
        <v>325000</v>
      </c>
    </row>
    <row r="1271" spans="1:4" ht="42.75" customHeight="1">
      <c r="A1271" s="42">
        <v>1181</v>
      </c>
      <c r="B1271" s="27" t="s">
        <v>581</v>
      </c>
      <c r="C1271" s="9" t="s">
        <v>35</v>
      </c>
      <c r="D1271" s="41">
        <v>325000</v>
      </c>
    </row>
    <row r="1272" spans="1:4" ht="29.25" customHeight="1">
      <c r="A1272" s="42">
        <v>1182</v>
      </c>
      <c r="B1272" s="27" t="s">
        <v>104</v>
      </c>
      <c r="C1272" s="9" t="s">
        <v>35</v>
      </c>
      <c r="D1272" s="41">
        <v>65000</v>
      </c>
    </row>
    <row r="1273" spans="1:4" ht="25.5" customHeight="1">
      <c r="A1273" s="42">
        <v>1183</v>
      </c>
      <c r="B1273" s="27" t="s">
        <v>376</v>
      </c>
      <c r="C1273" s="9" t="s">
        <v>35</v>
      </c>
      <c r="D1273" s="41">
        <v>208000</v>
      </c>
    </row>
    <row r="1274" spans="1:4" ht="31.5" customHeight="1">
      <c r="A1274" s="42">
        <v>1184</v>
      </c>
      <c r="B1274" s="27" t="s">
        <v>377</v>
      </c>
      <c r="C1274" s="9" t="s">
        <v>35</v>
      </c>
      <c r="D1274" s="41">
        <v>260000</v>
      </c>
    </row>
    <row r="1275" spans="1:4" ht="18.75" customHeight="1">
      <c r="A1275" s="259" t="s">
        <v>892</v>
      </c>
      <c r="B1275" s="260"/>
      <c r="C1275" s="260"/>
      <c r="D1275" s="261"/>
    </row>
    <row r="1276" spans="1:4" ht="29.25" customHeight="1">
      <c r="A1276" s="42">
        <v>1185</v>
      </c>
      <c r="B1276" s="8" t="s">
        <v>439</v>
      </c>
      <c r="C1276" s="19" t="s">
        <v>35</v>
      </c>
      <c r="D1276" s="41">
        <v>12740</v>
      </c>
    </row>
    <row r="1277" spans="1:4" ht="38.25" customHeight="1">
      <c r="A1277" s="42">
        <v>1186</v>
      </c>
      <c r="B1277" s="8" t="s">
        <v>629</v>
      </c>
      <c r="C1277" s="19" t="s">
        <v>35</v>
      </c>
      <c r="D1277" s="41">
        <v>26000</v>
      </c>
    </row>
    <row r="1278" spans="1:4" ht="36" customHeight="1">
      <c r="A1278" s="42">
        <v>1187</v>
      </c>
      <c r="B1278" s="8" t="s">
        <v>125</v>
      </c>
      <c r="C1278" s="19" t="s">
        <v>35</v>
      </c>
      <c r="D1278" s="41">
        <v>8515</v>
      </c>
    </row>
    <row r="1279" spans="1:4" ht="33.75" customHeight="1">
      <c r="A1279" s="42">
        <v>1188</v>
      </c>
      <c r="B1279" s="8" t="s">
        <v>440</v>
      </c>
      <c r="C1279" s="19" t="s">
        <v>35</v>
      </c>
      <c r="D1279" s="41">
        <v>37180</v>
      </c>
    </row>
    <row r="1280" spans="1:4" ht="33.75" customHeight="1">
      <c r="A1280" s="42">
        <v>1189</v>
      </c>
      <c r="B1280" s="8" t="s">
        <v>441</v>
      </c>
      <c r="C1280" s="19" t="s">
        <v>35</v>
      </c>
      <c r="D1280" s="41">
        <v>27209</v>
      </c>
    </row>
    <row r="1281" spans="1:4" ht="33.75" customHeight="1">
      <c r="A1281" s="42">
        <v>1190</v>
      </c>
      <c r="B1281" s="8" t="s">
        <v>442</v>
      </c>
      <c r="C1281" s="19" t="s">
        <v>35</v>
      </c>
      <c r="D1281" s="41">
        <v>29510</v>
      </c>
    </row>
    <row r="1282" spans="1:4" ht="41.25" customHeight="1">
      <c r="A1282" s="42">
        <v>1191</v>
      </c>
      <c r="B1282" s="8" t="s">
        <v>443</v>
      </c>
      <c r="C1282" s="19" t="s">
        <v>35</v>
      </c>
      <c r="D1282" s="41">
        <v>20150</v>
      </c>
    </row>
    <row r="1283" spans="1:4" ht="48" customHeight="1">
      <c r="A1283" s="42">
        <v>1192</v>
      </c>
      <c r="B1283" s="8" t="s">
        <v>444</v>
      </c>
      <c r="C1283" s="19" t="s">
        <v>35</v>
      </c>
      <c r="D1283" s="41">
        <v>34450</v>
      </c>
    </row>
    <row r="1284" spans="1:4" ht="48" customHeight="1">
      <c r="A1284" s="42">
        <v>1193</v>
      </c>
      <c r="B1284" s="8" t="s">
        <v>370</v>
      </c>
      <c r="C1284" s="19" t="s">
        <v>35</v>
      </c>
      <c r="D1284" s="41">
        <v>48230</v>
      </c>
    </row>
    <row r="1285" spans="1:4" ht="36.75" customHeight="1">
      <c r="A1285" s="42">
        <v>1194</v>
      </c>
      <c r="B1285" s="8" t="s">
        <v>445</v>
      </c>
      <c r="C1285" s="19" t="s">
        <v>35</v>
      </c>
      <c r="D1285" s="41">
        <v>54730</v>
      </c>
    </row>
    <row r="1286" spans="1:4" ht="32.25" customHeight="1">
      <c r="A1286" s="42">
        <v>1195</v>
      </c>
      <c r="B1286" s="8" t="s">
        <v>446</v>
      </c>
      <c r="C1286" s="19" t="s">
        <v>35</v>
      </c>
      <c r="D1286" s="41">
        <v>38090</v>
      </c>
    </row>
    <row r="1287" spans="1:4" ht="36" customHeight="1">
      <c r="A1287" s="42">
        <v>1196</v>
      </c>
      <c r="B1287" s="8" t="s">
        <v>447</v>
      </c>
      <c r="C1287" s="19" t="s">
        <v>35</v>
      </c>
      <c r="D1287" s="41">
        <v>31070</v>
      </c>
    </row>
    <row r="1288" spans="1:4" ht="32.25" customHeight="1">
      <c r="A1288" s="42">
        <v>1197</v>
      </c>
      <c r="B1288" s="8" t="s">
        <v>448</v>
      </c>
      <c r="C1288" s="19" t="s">
        <v>35</v>
      </c>
      <c r="D1288" s="41">
        <v>24180</v>
      </c>
    </row>
    <row r="1289" spans="1:4" ht="34.5" customHeight="1">
      <c r="A1289" s="42">
        <v>1198</v>
      </c>
      <c r="B1289" s="8" t="s">
        <v>449</v>
      </c>
      <c r="C1289" s="19" t="s">
        <v>35</v>
      </c>
      <c r="D1289" s="41">
        <v>36270</v>
      </c>
    </row>
    <row r="1290" spans="1:4" ht="34.5" customHeight="1">
      <c r="A1290" s="42">
        <v>1199</v>
      </c>
      <c r="B1290" s="8" t="s">
        <v>450</v>
      </c>
      <c r="C1290" s="19" t="s">
        <v>35</v>
      </c>
      <c r="D1290" s="41">
        <v>50050</v>
      </c>
    </row>
    <row r="1291" spans="1:4" ht="35.25" customHeight="1">
      <c r="A1291" s="42">
        <v>1200</v>
      </c>
      <c r="B1291" s="8" t="s">
        <v>451</v>
      </c>
      <c r="C1291" s="19" t="s">
        <v>35</v>
      </c>
      <c r="D1291" s="41">
        <v>36920</v>
      </c>
    </row>
    <row r="1292" spans="1:4" ht="33" customHeight="1">
      <c r="A1292" s="42">
        <v>1201</v>
      </c>
      <c r="B1292" s="8" t="s">
        <v>452</v>
      </c>
      <c r="C1292" s="19" t="s">
        <v>35</v>
      </c>
      <c r="D1292" s="41">
        <v>37765</v>
      </c>
    </row>
    <row r="1293" spans="1:4" ht="48" customHeight="1">
      <c r="A1293" s="42">
        <v>1202</v>
      </c>
      <c r="B1293" s="8" t="s">
        <v>453</v>
      </c>
      <c r="C1293" s="19" t="s">
        <v>35</v>
      </c>
      <c r="D1293" s="41">
        <v>38688</v>
      </c>
    </row>
    <row r="1294" spans="1:4" ht="36.75" customHeight="1">
      <c r="A1294" s="271" t="s">
        <v>898</v>
      </c>
      <c r="B1294" s="272"/>
      <c r="C1294" s="272"/>
      <c r="D1294" s="273"/>
    </row>
    <row r="1295" spans="1:4" ht="48" customHeight="1">
      <c r="A1295" s="42">
        <v>1203</v>
      </c>
      <c r="B1295" s="8" t="s">
        <v>757</v>
      </c>
      <c r="C1295" s="34" t="s">
        <v>20</v>
      </c>
      <c r="D1295" s="41">
        <v>23400.49695714935</v>
      </c>
    </row>
    <row r="1296" spans="1:4" ht="51" customHeight="1">
      <c r="A1296" s="42">
        <v>1204</v>
      </c>
      <c r="B1296" s="27" t="s">
        <v>984</v>
      </c>
      <c r="C1296" s="34" t="s">
        <v>35</v>
      </c>
      <c r="D1296" s="41">
        <v>207999.74890821785</v>
      </c>
    </row>
    <row r="1297" spans="1:4" ht="42" customHeight="1">
      <c r="A1297" s="42">
        <v>1205</v>
      </c>
      <c r="B1297" s="27" t="s">
        <v>985</v>
      </c>
      <c r="C1297" s="34" t="s">
        <v>35</v>
      </c>
      <c r="D1297" s="41">
        <v>260000.31128190225</v>
      </c>
    </row>
    <row r="1298" spans="1:4" ht="56.25">
      <c r="A1298" s="42">
        <v>1206</v>
      </c>
      <c r="B1298" s="8" t="s">
        <v>758</v>
      </c>
      <c r="C1298" s="34" t="s">
        <v>35</v>
      </c>
      <c r="D1298" s="41">
        <v>117000.35322205015</v>
      </c>
    </row>
    <row r="1299" spans="1:4" ht="56.25">
      <c r="A1299" s="42">
        <v>1207</v>
      </c>
      <c r="B1299" s="8" t="s">
        <v>986</v>
      </c>
      <c r="C1299" s="34" t="s">
        <v>35</v>
      </c>
      <c r="D1299" s="41">
        <v>117000.35322205015</v>
      </c>
    </row>
    <row r="1300" spans="1:4" ht="37.5">
      <c r="A1300" s="42">
        <v>1208</v>
      </c>
      <c r="B1300" s="8" t="s">
        <v>987</v>
      </c>
      <c r="C1300" s="34" t="s">
        <v>35</v>
      </c>
      <c r="D1300" s="41">
        <v>130000</v>
      </c>
    </row>
    <row r="1301" spans="1:4" ht="34.5" customHeight="1">
      <c r="A1301" s="42">
        <v>1209</v>
      </c>
      <c r="B1301" s="8" t="s">
        <v>988</v>
      </c>
      <c r="C1301" s="34" t="s">
        <v>35</v>
      </c>
      <c r="D1301" s="41">
        <v>25999.809824174077</v>
      </c>
    </row>
    <row r="1302" spans="1:4" ht="33.75" customHeight="1">
      <c r="A1302" s="42">
        <v>1210</v>
      </c>
      <c r="B1302" s="8" t="s">
        <v>989</v>
      </c>
      <c r="C1302" s="34" t="s">
        <v>35</v>
      </c>
      <c r="D1302" s="41">
        <v>260000.0695063005</v>
      </c>
    </row>
    <row r="1303" spans="1:4" ht="29.25" customHeight="1">
      <c r="A1303" s="42">
        <v>1211</v>
      </c>
      <c r="B1303" s="8" t="s">
        <v>759</v>
      </c>
      <c r="C1303" s="34" t="s">
        <v>35</v>
      </c>
      <c r="D1303" s="41">
        <v>322400</v>
      </c>
    </row>
    <row r="1304" spans="1:4" ht="34.5" customHeight="1">
      <c r="A1304" s="42">
        <v>1212</v>
      </c>
      <c r="B1304" s="8" t="s">
        <v>990</v>
      </c>
      <c r="C1304" s="34" t="s">
        <v>20</v>
      </c>
      <c r="D1304" s="41">
        <v>26000</v>
      </c>
    </row>
    <row r="1305" spans="1:4" ht="30" customHeight="1">
      <c r="A1305" s="42">
        <v>1213</v>
      </c>
      <c r="B1305" s="8" t="s">
        <v>991</v>
      </c>
      <c r="C1305" s="34" t="s">
        <v>20</v>
      </c>
      <c r="D1305" s="41">
        <v>52000.40645506193</v>
      </c>
    </row>
    <row r="1306" spans="1:4" ht="32.25" customHeight="1">
      <c r="A1306" s="42">
        <v>1214</v>
      </c>
      <c r="B1306" s="8" t="s">
        <v>992</v>
      </c>
      <c r="C1306" s="34" t="s">
        <v>20</v>
      </c>
      <c r="D1306" s="41">
        <v>25999.91740989521</v>
      </c>
    </row>
    <row r="1307" spans="1:4" ht="29.25" customHeight="1">
      <c r="A1307" s="42">
        <v>1215</v>
      </c>
      <c r="B1307" s="8" t="s">
        <v>993</v>
      </c>
      <c r="C1307" s="34" t="s">
        <v>20</v>
      </c>
      <c r="D1307" s="41">
        <v>7799.669934452741</v>
      </c>
    </row>
    <row r="1308" spans="1:4" ht="28.5" customHeight="1">
      <c r="A1308" s="42">
        <v>1216</v>
      </c>
      <c r="B1308" s="8" t="s">
        <v>760</v>
      </c>
      <c r="C1308" s="34" t="s">
        <v>35</v>
      </c>
      <c r="D1308" s="41">
        <v>195000.27290052388</v>
      </c>
    </row>
    <row r="1309" spans="1:4" ht="35.25" customHeight="1">
      <c r="A1309" s="42">
        <v>1217</v>
      </c>
      <c r="B1309" s="8" t="s">
        <v>761</v>
      </c>
      <c r="C1309" s="34" t="s">
        <v>35</v>
      </c>
      <c r="D1309" s="41">
        <v>77999.51589861794</v>
      </c>
    </row>
    <row r="1310" spans="1:4" ht="30.75" customHeight="1">
      <c r="A1310" s="42">
        <v>1218</v>
      </c>
      <c r="B1310" s="8" t="s">
        <v>762</v>
      </c>
      <c r="C1310" s="34" t="s">
        <v>35</v>
      </c>
      <c r="D1310" s="41">
        <v>91000.4759968474</v>
      </c>
    </row>
    <row r="1311" spans="1:4" ht="36" customHeight="1">
      <c r="A1311" s="42">
        <v>1219</v>
      </c>
      <c r="B1311" s="8" t="s">
        <v>763</v>
      </c>
      <c r="C1311" s="34" t="s">
        <v>35</v>
      </c>
      <c r="D1311" s="41">
        <v>91000.02443682635</v>
      </c>
    </row>
    <row r="1312" spans="1:4" ht="25.5" customHeight="1">
      <c r="A1312" s="42">
        <v>1220</v>
      </c>
      <c r="B1312" s="8" t="s">
        <v>764</v>
      </c>
      <c r="C1312" s="34" t="s">
        <v>35</v>
      </c>
      <c r="D1312" s="41">
        <v>103999.90562706752</v>
      </c>
    </row>
    <row r="1313" spans="1:4" ht="31.5" customHeight="1">
      <c r="A1313" s="42">
        <v>1221</v>
      </c>
      <c r="B1313" s="8" t="s">
        <v>994</v>
      </c>
      <c r="C1313" s="10" t="s">
        <v>35</v>
      </c>
      <c r="D1313" s="41">
        <v>110500.41251948079</v>
      </c>
    </row>
    <row r="1314" spans="1:4" ht="37.5">
      <c r="A1314" s="42">
        <v>1222</v>
      </c>
      <c r="B1314" s="8" t="s">
        <v>765</v>
      </c>
      <c r="C1314" s="10" t="s">
        <v>35</v>
      </c>
      <c r="D1314" s="41">
        <v>260000.44128607868</v>
      </c>
    </row>
    <row r="1315" spans="1:4" ht="37.5">
      <c r="A1315" s="42">
        <v>1223</v>
      </c>
      <c r="B1315" s="8" t="s">
        <v>995</v>
      </c>
      <c r="C1315" s="10" t="s">
        <v>35</v>
      </c>
      <c r="D1315" s="41">
        <v>301617.46672410634</v>
      </c>
    </row>
    <row r="1316" spans="1:4" ht="56.25">
      <c r="A1316" s="42">
        <v>1224</v>
      </c>
      <c r="B1316" s="8" t="s">
        <v>996</v>
      </c>
      <c r="C1316" s="10" t="s">
        <v>20</v>
      </c>
      <c r="D1316" s="41">
        <v>301617.70852410636</v>
      </c>
    </row>
    <row r="1317" spans="1:4" ht="56.25">
      <c r="A1317" s="42">
        <v>1225</v>
      </c>
      <c r="B1317" s="8" t="s">
        <v>997</v>
      </c>
      <c r="C1317" s="10" t="s">
        <v>35</v>
      </c>
      <c r="D1317" s="41">
        <v>442003.76685551234</v>
      </c>
    </row>
    <row r="1318" spans="1:4" ht="44.25" customHeight="1">
      <c r="A1318" s="42">
        <v>1226</v>
      </c>
      <c r="B1318" s="8" t="s">
        <v>998</v>
      </c>
      <c r="C1318" s="10" t="s">
        <v>35</v>
      </c>
      <c r="D1318" s="41">
        <v>383499.6070017697</v>
      </c>
    </row>
    <row r="1319" spans="1:4" ht="25.5" customHeight="1">
      <c r="A1319" s="42">
        <v>1227</v>
      </c>
      <c r="B1319" s="8" t="s">
        <v>999</v>
      </c>
      <c r="C1319" s="10" t="s">
        <v>35</v>
      </c>
      <c r="D1319" s="41">
        <v>45499.66401759128</v>
      </c>
    </row>
    <row r="1320" spans="1:4" ht="25.5" customHeight="1">
      <c r="A1320" s="42">
        <v>1228</v>
      </c>
      <c r="B1320" s="8" t="s">
        <v>752</v>
      </c>
      <c r="C1320" s="10" t="s">
        <v>35</v>
      </c>
      <c r="D1320" s="41">
        <v>91000.44453972545</v>
      </c>
    </row>
    <row r="1321" spans="1:4" ht="25.5" customHeight="1">
      <c r="A1321" s="42">
        <v>1229</v>
      </c>
      <c r="B1321" s="8" t="s">
        <v>753</v>
      </c>
      <c r="C1321" s="10" t="s">
        <v>35</v>
      </c>
      <c r="D1321" s="41">
        <v>155999.81612506195</v>
      </c>
    </row>
    <row r="1322" spans="1:4" ht="25.5" customHeight="1">
      <c r="A1322" s="42">
        <v>1230</v>
      </c>
      <c r="B1322" s="8" t="s">
        <v>1000</v>
      </c>
      <c r="C1322" s="10" t="s">
        <v>35</v>
      </c>
      <c r="D1322" s="41">
        <v>65000.38425132755</v>
      </c>
    </row>
    <row r="1323" spans="1:4" ht="25.5" customHeight="1">
      <c r="A1323" s="42">
        <v>1231</v>
      </c>
      <c r="B1323" s="8" t="s">
        <v>754</v>
      </c>
      <c r="C1323" s="10" t="s">
        <v>35</v>
      </c>
      <c r="D1323" s="41">
        <v>181999.9767672124</v>
      </c>
    </row>
    <row r="1324" spans="1:4" ht="25.5" customHeight="1">
      <c r="A1324" s="42">
        <v>1232</v>
      </c>
      <c r="B1324" s="8" t="s">
        <v>755</v>
      </c>
      <c r="C1324" s="10" t="s">
        <v>35</v>
      </c>
      <c r="D1324" s="41">
        <v>194999.95214410088</v>
      </c>
    </row>
    <row r="1325" spans="1:4" ht="25.5" customHeight="1">
      <c r="A1325" s="42">
        <v>1233</v>
      </c>
      <c r="B1325" s="8" t="s">
        <v>756</v>
      </c>
      <c r="C1325" s="10" t="s">
        <v>35</v>
      </c>
      <c r="D1325" s="41">
        <v>195000</v>
      </c>
    </row>
    <row r="1326" spans="1:4" ht="25.5" customHeight="1">
      <c r="A1326" s="42">
        <v>1234</v>
      </c>
      <c r="B1326" s="8" t="s">
        <v>977</v>
      </c>
      <c r="C1326" s="10" t="s">
        <v>20</v>
      </c>
      <c r="D1326" s="41">
        <v>2860</v>
      </c>
    </row>
    <row r="1327" spans="1:4" ht="25.5" customHeight="1">
      <c r="A1327" s="42">
        <v>1235</v>
      </c>
      <c r="B1327" s="8" t="s">
        <v>978</v>
      </c>
      <c r="C1327" s="10" t="s">
        <v>20</v>
      </c>
      <c r="D1327" s="41">
        <v>2859.751357942704</v>
      </c>
    </row>
    <row r="1328" spans="1:4" ht="25.5" customHeight="1">
      <c r="A1328" s="42">
        <v>1236</v>
      </c>
      <c r="B1328" s="8" t="s">
        <v>975</v>
      </c>
      <c r="C1328" s="10" t="s">
        <v>20</v>
      </c>
      <c r="D1328" s="41">
        <v>6500.316103942705</v>
      </c>
    </row>
    <row r="1329" spans="1:4" ht="25.5" customHeight="1">
      <c r="A1329" s="42">
        <v>1237</v>
      </c>
      <c r="B1329" s="8" t="s">
        <v>1001</v>
      </c>
      <c r="C1329" s="10" t="s">
        <v>20</v>
      </c>
      <c r="D1329" s="41">
        <v>3900</v>
      </c>
    </row>
    <row r="1330" spans="1:4" ht="45" customHeight="1">
      <c r="A1330" s="42">
        <v>1238</v>
      </c>
      <c r="B1330" s="8" t="s">
        <v>1002</v>
      </c>
      <c r="C1330" s="10" t="s">
        <v>20</v>
      </c>
      <c r="D1330" s="41">
        <v>38999.77449384935</v>
      </c>
    </row>
    <row r="1331" spans="1:4" ht="25.5" customHeight="1">
      <c r="A1331" s="271" t="s">
        <v>893</v>
      </c>
      <c r="B1331" s="272"/>
      <c r="C1331" s="272"/>
      <c r="D1331" s="273"/>
    </row>
    <row r="1332" spans="1:4" ht="37.5">
      <c r="A1332" s="60">
        <v>1239</v>
      </c>
      <c r="B1332" s="38" t="s">
        <v>769</v>
      </c>
      <c r="C1332" s="57" t="s">
        <v>20</v>
      </c>
      <c r="D1332" s="41">
        <v>7410</v>
      </c>
    </row>
    <row r="1333" spans="1:4" ht="37.5">
      <c r="A1333" s="60">
        <v>1240</v>
      </c>
      <c r="B1333" s="38" t="s">
        <v>770</v>
      </c>
      <c r="C1333" s="57" t="s">
        <v>20</v>
      </c>
      <c r="D1333" s="41">
        <v>8060</v>
      </c>
    </row>
    <row r="1334" spans="1:4" ht="27.75" customHeight="1">
      <c r="A1334" s="60">
        <v>1241</v>
      </c>
      <c r="B1334" s="8" t="s">
        <v>454</v>
      </c>
      <c r="C1334" s="10" t="s">
        <v>20</v>
      </c>
      <c r="D1334" s="41">
        <v>5408</v>
      </c>
    </row>
    <row r="1335" spans="1:4" ht="27.75" customHeight="1">
      <c r="A1335" s="60">
        <v>1242</v>
      </c>
      <c r="B1335" s="8" t="s">
        <v>455</v>
      </c>
      <c r="C1335" s="10" t="s">
        <v>20</v>
      </c>
      <c r="D1335" s="41">
        <v>39260</v>
      </c>
    </row>
    <row r="1336" spans="1:4" ht="27.75" customHeight="1">
      <c r="A1336" s="60">
        <v>1243</v>
      </c>
      <c r="B1336" s="8" t="s">
        <v>456</v>
      </c>
      <c r="C1336" s="10" t="s">
        <v>20</v>
      </c>
      <c r="D1336" s="41">
        <v>42250</v>
      </c>
    </row>
    <row r="1337" spans="1:4" ht="27.75" customHeight="1">
      <c r="A1337" s="60">
        <v>1244</v>
      </c>
      <c r="B1337" s="8" t="s">
        <v>457</v>
      </c>
      <c r="C1337" s="10" t="s">
        <v>20</v>
      </c>
      <c r="D1337" s="41">
        <v>45760</v>
      </c>
    </row>
    <row r="1338" spans="1:4" ht="27.75" customHeight="1">
      <c r="A1338" s="60">
        <v>1245</v>
      </c>
      <c r="B1338" s="8" t="s">
        <v>458</v>
      </c>
      <c r="C1338" s="10" t="s">
        <v>20</v>
      </c>
      <c r="D1338" s="41">
        <v>18200</v>
      </c>
    </row>
    <row r="1339" spans="1:4" ht="27.75" customHeight="1">
      <c r="A1339" s="60">
        <v>1246</v>
      </c>
      <c r="B1339" s="8" t="s">
        <v>459</v>
      </c>
      <c r="C1339" s="10" t="s">
        <v>20</v>
      </c>
      <c r="D1339" s="41">
        <v>7930</v>
      </c>
    </row>
    <row r="1340" spans="1:4" ht="27.75" customHeight="1">
      <c r="A1340" s="60">
        <v>1247</v>
      </c>
      <c r="B1340" s="38" t="s">
        <v>771</v>
      </c>
      <c r="C1340" s="57" t="s">
        <v>20</v>
      </c>
      <c r="D1340" s="41">
        <v>2990</v>
      </c>
    </row>
    <row r="1341" spans="1:4" ht="37.5">
      <c r="A1341" s="60">
        <v>1248</v>
      </c>
      <c r="B1341" s="38" t="s">
        <v>772</v>
      </c>
      <c r="C1341" s="57" t="s">
        <v>20</v>
      </c>
      <c r="D1341" s="41">
        <v>34580</v>
      </c>
    </row>
    <row r="1342" spans="1:4" ht="37.5">
      <c r="A1342" s="60">
        <v>1249</v>
      </c>
      <c r="B1342" s="38" t="s">
        <v>773</v>
      </c>
      <c r="C1342" s="57" t="s">
        <v>20</v>
      </c>
      <c r="D1342" s="41">
        <v>25792</v>
      </c>
    </row>
    <row r="1343" spans="1:4" ht="37.5">
      <c r="A1343" s="60">
        <v>1250</v>
      </c>
      <c r="B1343" s="38" t="s">
        <v>774</v>
      </c>
      <c r="C1343" s="57" t="s">
        <v>20</v>
      </c>
      <c r="D1343" s="41">
        <v>34632</v>
      </c>
    </row>
    <row r="1344" spans="1:4" ht="37.5">
      <c r="A1344" s="60">
        <v>1251</v>
      </c>
      <c r="B1344" s="38" t="s">
        <v>775</v>
      </c>
      <c r="C1344" s="57" t="s">
        <v>20</v>
      </c>
      <c r="D1344" s="41">
        <v>46930</v>
      </c>
    </row>
    <row r="1345" spans="1:4" ht="37.5">
      <c r="A1345" s="60">
        <v>1252</v>
      </c>
      <c r="B1345" s="38" t="s">
        <v>776</v>
      </c>
      <c r="C1345" s="57" t="s">
        <v>20</v>
      </c>
      <c r="D1345" s="41">
        <v>44200</v>
      </c>
    </row>
    <row r="1346" spans="1:4" ht="36" customHeight="1">
      <c r="A1346" s="60">
        <v>1253</v>
      </c>
      <c r="B1346" s="38" t="s">
        <v>777</v>
      </c>
      <c r="C1346" s="57" t="s">
        <v>20</v>
      </c>
      <c r="D1346" s="41">
        <v>27560</v>
      </c>
    </row>
    <row r="1347" spans="1:4" ht="36" customHeight="1">
      <c r="A1347" s="60">
        <v>1254</v>
      </c>
      <c r="B1347" s="38" t="s">
        <v>778</v>
      </c>
      <c r="C1347" s="57" t="s">
        <v>20</v>
      </c>
      <c r="D1347" s="41">
        <v>5980</v>
      </c>
    </row>
    <row r="1348" spans="1:4" ht="36" customHeight="1">
      <c r="A1348" s="60">
        <v>1255</v>
      </c>
      <c r="B1348" s="8" t="s">
        <v>460</v>
      </c>
      <c r="C1348" s="10" t="s">
        <v>20</v>
      </c>
      <c r="D1348" s="41">
        <v>37440</v>
      </c>
    </row>
    <row r="1349" spans="1:4" ht="36" customHeight="1">
      <c r="A1349" s="60">
        <v>1256</v>
      </c>
      <c r="B1349" s="8" t="s">
        <v>461</v>
      </c>
      <c r="C1349" s="10" t="s">
        <v>20</v>
      </c>
      <c r="D1349" s="41">
        <v>41080</v>
      </c>
    </row>
    <row r="1350" spans="1:4" ht="36" customHeight="1">
      <c r="A1350" s="60">
        <v>1257</v>
      </c>
      <c r="B1350" s="8" t="s">
        <v>462</v>
      </c>
      <c r="C1350" s="10" t="s">
        <v>20</v>
      </c>
      <c r="D1350" s="41">
        <v>44980</v>
      </c>
    </row>
    <row r="1351" spans="1:4" ht="36" customHeight="1">
      <c r="A1351" s="60">
        <v>1258</v>
      </c>
      <c r="B1351" s="8" t="s">
        <v>463</v>
      </c>
      <c r="C1351" s="10" t="s">
        <v>20</v>
      </c>
      <c r="D1351" s="41">
        <v>54600</v>
      </c>
    </row>
    <row r="1352" spans="1:4" ht="36" customHeight="1">
      <c r="A1352" s="60">
        <v>1259</v>
      </c>
      <c r="B1352" s="8" t="s">
        <v>464</v>
      </c>
      <c r="C1352" s="10" t="s">
        <v>20</v>
      </c>
      <c r="D1352" s="41">
        <v>64610</v>
      </c>
    </row>
    <row r="1353" spans="1:4" ht="36" customHeight="1">
      <c r="A1353" s="60">
        <v>1260</v>
      </c>
      <c r="B1353" s="8" t="s">
        <v>465</v>
      </c>
      <c r="C1353" s="10" t="s">
        <v>20</v>
      </c>
      <c r="D1353" s="41">
        <v>62140</v>
      </c>
    </row>
    <row r="1354" spans="1:4" ht="36" customHeight="1">
      <c r="A1354" s="60">
        <v>1261</v>
      </c>
      <c r="B1354" s="8" t="s">
        <v>466</v>
      </c>
      <c r="C1354" s="10" t="s">
        <v>20</v>
      </c>
      <c r="D1354" s="41">
        <v>86450</v>
      </c>
    </row>
    <row r="1355" spans="1:4" ht="36" customHeight="1">
      <c r="A1355" s="60">
        <v>1262</v>
      </c>
      <c r="B1355" s="8" t="s">
        <v>467</v>
      </c>
      <c r="C1355" s="10" t="s">
        <v>20</v>
      </c>
      <c r="D1355" s="41">
        <v>39754</v>
      </c>
    </row>
    <row r="1356" spans="1:4" ht="36" customHeight="1">
      <c r="A1356" s="60">
        <v>1263</v>
      </c>
      <c r="B1356" s="8" t="s">
        <v>468</v>
      </c>
      <c r="C1356" s="10" t="s">
        <v>20</v>
      </c>
      <c r="D1356" s="41">
        <v>41990</v>
      </c>
    </row>
    <row r="1357" spans="1:4" ht="36" customHeight="1">
      <c r="A1357" s="60">
        <v>1264</v>
      </c>
      <c r="B1357" s="8" t="s">
        <v>469</v>
      </c>
      <c r="C1357" s="10" t="s">
        <v>20</v>
      </c>
      <c r="D1357" s="41">
        <v>45760</v>
      </c>
    </row>
    <row r="1358" spans="1:4" ht="18.75" customHeight="1">
      <c r="A1358" s="259" t="s">
        <v>470</v>
      </c>
      <c r="B1358" s="260"/>
      <c r="C1358" s="260"/>
      <c r="D1358" s="261"/>
    </row>
    <row r="1359" spans="1:4" ht="37.5">
      <c r="A1359" s="42">
        <v>1265</v>
      </c>
      <c r="B1359" s="15" t="s">
        <v>471</v>
      </c>
      <c r="C1359" s="19" t="s">
        <v>472</v>
      </c>
      <c r="D1359" s="41">
        <v>11050</v>
      </c>
    </row>
    <row r="1360" spans="1:4" ht="37.5">
      <c r="A1360" s="42">
        <v>1266</v>
      </c>
      <c r="B1360" s="15" t="s">
        <v>473</v>
      </c>
      <c r="C1360" s="19" t="s">
        <v>472</v>
      </c>
      <c r="D1360" s="41">
        <v>13000</v>
      </c>
    </row>
    <row r="1361" spans="1:4" ht="37.5">
      <c r="A1361" s="42">
        <v>1267</v>
      </c>
      <c r="B1361" s="15" t="s">
        <v>474</v>
      </c>
      <c r="C1361" s="19" t="s">
        <v>472</v>
      </c>
      <c r="D1361" s="41">
        <v>26000</v>
      </c>
    </row>
    <row r="1362" spans="1:4" ht="37.5">
      <c r="A1362" s="42">
        <v>1268</v>
      </c>
      <c r="B1362" s="15" t="s">
        <v>475</v>
      </c>
      <c r="C1362" s="19" t="s">
        <v>472</v>
      </c>
      <c r="D1362" s="41">
        <v>36400</v>
      </c>
    </row>
    <row r="1363" spans="1:4" ht="37.5">
      <c r="A1363" s="42">
        <v>1269</v>
      </c>
      <c r="B1363" s="15" t="s">
        <v>476</v>
      </c>
      <c r="C1363" s="19" t="s">
        <v>472</v>
      </c>
      <c r="D1363" s="41">
        <v>35360</v>
      </c>
    </row>
    <row r="1364" spans="1:4" ht="37.5">
      <c r="A1364" s="42">
        <v>1270</v>
      </c>
      <c r="B1364" s="15" t="s">
        <v>477</v>
      </c>
      <c r="C1364" s="19" t="s">
        <v>472</v>
      </c>
      <c r="D1364" s="41">
        <v>18850</v>
      </c>
    </row>
    <row r="1365" spans="1:4" ht="37.5">
      <c r="A1365" s="42">
        <v>1271</v>
      </c>
      <c r="B1365" s="15" t="s">
        <v>478</v>
      </c>
      <c r="C1365" s="19" t="s">
        <v>472</v>
      </c>
      <c r="D1365" s="41">
        <v>17680</v>
      </c>
    </row>
    <row r="1366" spans="1:4" ht="27" customHeight="1">
      <c r="A1366" s="42">
        <v>1272</v>
      </c>
      <c r="B1366" s="15" t="s">
        <v>479</v>
      </c>
      <c r="C1366" s="19" t="s">
        <v>472</v>
      </c>
      <c r="D1366" s="41">
        <v>3250</v>
      </c>
    </row>
    <row r="1367" spans="1:4" ht="32.25" customHeight="1">
      <c r="A1367" s="42">
        <v>1273</v>
      </c>
      <c r="B1367" s="15" t="s">
        <v>480</v>
      </c>
      <c r="C1367" s="19" t="s">
        <v>472</v>
      </c>
      <c r="D1367" s="41">
        <v>5590</v>
      </c>
    </row>
    <row r="1368" spans="1:4" ht="27" customHeight="1">
      <c r="A1368" s="274" t="s">
        <v>570</v>
      </c>
      <c r="B1368" s="275"/>
      <c r="C1368" s="275"/>
      <c r="D1368" s="276"/>
    </row>
    <row r="1369" spans="1:4" ht="56.25">
      <c r="A1369" s="40">
        <v>1274</v>
      </c>
      <c r="B1369" s="8" t="s">
        <v>1112</v>
      </c>
      <c r="C1369" s="9" t="s">
        <v>571</v>
      </c>
      <c r="D1369" s="41">
        <v>6500</v>
      </c>
    </row>
    <row r="1370" spans="1:4" ht="56.25">
      <c r="A1370" s="40">
        <v>1275</v>
      </c>
      <c r="B1370" s="8" t="s">
        <v>1113</v>
      </c>
      <c r="C1370" s="9" t="s">
        <v>571</v>
      </c>
      <c r="D1370" s="41">
        <v>9100</v>
      </c>
    </row>
    <row r="1371" spans="1:4" ht="56.25">
      <c r="A1371" s="40">
        <v>1276</v>
      </c>
      <c r="B1371" s="8" t="s">
        <v>1114</v>
      </c>
      <c r="C1371" s="9" t="s">
        <v>571</v>
      </c>
      <c r="D1371" s="41">
        <v>13000</v>
      </c>
    </row>
    <row r="1372" spans="1:4" ht="57.75" customHeight="1">
      <c r="A1372" s="40">
        <v>1277</v>
      </c>
      <c r="B1372" s="8" t="s">
        <v>1115</v>
      </c>
      <c r="C1372" s="9" t="s">
        <v>571</v>
      </c>
      <c r="D1372" s="41">
        <v>15600</v>
      </c>
    </row>
    <row r="1373" spans="1:4" ht="27.75" customHeight="1">
      <c r="A1373" s="259" t="s">
        <v>895</v>
      </c>
      <c r="B1373" s="260"/>
      <c r="C1373" s="260"/>
      <c r="D1373" s="261"/>
    </row>
    <row r="1374" spans="1:4" ht="25.5" customHeight="1">
      <c r="A1374" s="42">
        <v>1278</v>
      </c>
      <c r="B1374" s="20" t="s">
        <v>481</v>
      </c>
      <c r="C1374" s="36" t="s">
        <v>482</v>
      </c>
      <c r="D1374" s="41">
        <v>34840</v>
      </c>
    </row>
    <row r="1375" spans="1:4" ht="37.5">
      <c r="A1375" s="42">
        <v>1279</v>
      </c>
      <c r="B1375" s="20" t="s">
        <v>558</v>
      </c>
      <c r="C1375" s="36" t="s">
        <v>559</v>
      </c>
      <c r="D1375" s="41">
        <v>2340</v>
      </c>
    </row>
    <row r="1376" spans="1:4" ht="56.25">
      <c r="A1376" s="42">
        <v>1280</v>
      </c>
      <c r="B1376" s="20" t="s">
        <v>560</v>
      </c>
      <c r="C1376" s="36" t="s">
        <v>567</v>
      </c>
      <c r="D1376" s="41">
        <v>611</v>
      </c>
    </row>
    <row r="1377" spans="1:4" ht="56.25">
      <c r="A1377" s="42">
        <v>1281</v>
      </c>
      <c r="B1377" s="76" t="s">
        <v>561</v>
      </c>
      <c r="C1377" s="36" t="s">
        <v>559</v>
      </c>
      <c r="D1377" s="41">
        <v>260.0291162857143</v>
      </c>
    </row>
    <row r="1378" spans="1:4" ht="37.5">
      <c r="A1378" s="42">
        <v>1282</v>
      </c>
      <c r="B1378" s="20" t="s">
        <v>562</v>
      </c>
      <c r="C1378" s="36" t="s">
        <v>559</v>
      </c>
      <c r="D1378" s="41">
        <v>324.9531319047619</v>
      </c>
    </row>
    <row r="1379" spans="1:4" ht="37.5">
      <c r="A1379" s="42">
        <v>1283</v>
      </c>
      <c r="B1379" s="20" t="s">
        <v>563</v>
      </c>
      <c r="C1379" s="36" t="s">
        <v>559</v>
      </c>
      <c r="D1379" s="41">
        <v>260.17861628571427</v>
      </c>
    </row>
    <row r="1380" spans="1:4" ht="37.5">
      <c r="A1380" s="42">
        <v>1284</v>
      </c>
      <c r="B1380" s="20" t="s">
        <v>564</v>
      </c>
      <c r="C1380" s="36" t="s">
        <v>568</v>
      </c>
      <c r="D1380" s="41">
        <v>364</v>
      </c>
    </row>
    <row r="1381" spans="1:4" ht="56.25">
      <c r="A1381" s="42">
        <v>1285</v>
      </c>
      <c r="B1381" s="20" t="s">
        <v>565</v>
      </c>
      <c r="C1381" s="36" t="s">
        <v>568</v>
      </c>
      <c r="D1381" s="41">
        <v>299.5881162857143</v>
      </c>
    </row>
    <row r="1382" spans="1:4" ht="30.75" customHeight="1">
      <c r="A1382" s="42">
        <v>1286</v>
      </c>
      <c r="B1382" s="20" t="s">
        <v>566</v>
      </c>
      <c r="C1382" s="36" t="s">
        <v>568</v>
      </c>
      <c r="D1382" s="41">
        <v>845.4414019999999</v>
      </c>
    </row>
    <row r="1383" spans="1:4" ht="19.5" thickBot="1">
      <c r="A1383" s="262"/>
      <c r="B1383" s="263"/>
      <c r="C1383" s="263"/>
      <c r="D1383" s="264"/>
    </row>
    <row r="1385" spans="2:4" ht="61.5" customHeight="1">
      <c r="B1385" s="240" t="s">
        <v>1319</v>
      </c>
      <c r="C1385" s="240"/>
      <c r="D1385" s="240"/>
    </row>
    <row r="1386" ht="25.5" customHeight="1"/>
    <row r="1387" spans="2:4" ht="64.5" customHeight="1">
      <c r="B1387" s="37" t="s">
        <v>582</v>
      </c>
      <c r="C1387" s="5"/>
      <c r="D1387" s="37" t="s">
        <v>779</v>
      </c>
    </row>
    <row r="1388" spans="1:4" ht="45.75" customHeight="1">
      <c r="A1388" s="5"/>
      <c r="B1388" s="37" t="s">
        <v>634</v>
      </c>
      <c r="C1388" s="5"/>
      <c r="D1388" s="37" t="s">
        <v>1013</v>
      </c>
    </row>
  </sheetData>
  <sheetProtection/>
  <autoFilter ref="A13:C1229"/>
  <mergeCells count="79">
    <mergeCell ref="A1368:D1368"/>
    <mergeCell ref="A1373:D1373"/>
    <mergeCell ref="A1383:D1383"/>
    <mergeCell ref="B1385:D1385"/>
    <mergeCell ref="A1238:D1238"/>
    <mergeCell ref="A1261:D1261"/>
    <mergeCell ref="A1275:D1275"/>
    <mergeCell ref="A1294:D1294"/>
    <mergeCell ref="A1331:D1331"/>
    <mergeCell ref="A1358:D1358"/>
    <mergeCell ref="A861:D861"/>
    <mergeCell ref="A865:D865"/>
    <mergeCell ref="A943:D943"/>
    <mergeCell ref="A1165:D1165"/>
    <mergeCell ref="A1216:D1216"/>
    <mergeCell ref="A1226:D1226"/>
    <mergeCell ref="A725:D725"/>
    <mergeCell ref="A727:D727"/>
    <mergeCell ref="A733:D733"/>
    <mergeCell ref="A790:D790"/>
    <mergeCell ref="A797:D797"/>
    <mergeCell ref="A844:D844"/>
    <mergeCell ref="A734:D734"/>
    <mergeCell ref="A769:D769"/>
    <mergeCell ref="A781:D781"/>
    <mergeCell ref="A701:D701"/>
    <mergeCell ref="A702:D702"/>
    <mergeCell ref="A708:D708"/>
    <mergeCell ref="A713:D713"/>
    <mergeCell ref="A718:D718"/>
    <mergeCell ref="A721:D721"/>
    <mergeCell ref="A591:D591"/>
    <mergeCell ref="A633:D633"/>
    <mergeCell ref="A649:D649"/>
    <mergeCell ref="A660:D660"/>
    <mergeCell ref="A670:D670"/>
    <mergeCell ref="A698:D698"/>
    <mergeCell ref="A433:D433"/>
    <mergeCell ref="A508:D508"/>
    <mergeCell ref="A509:D509"/>
    <mergeCell ref="A510:D510"/>
    <mergeCell ref="A526:D526"/>
    <mergeCell ref="A531:D531"/>
    <mergeCell ref="A256:D256"/>
    <mergeCell ref="A261:D261"/>
    <mergeCell ref="A313:D313"/>
    <mergeCell ref="A323:D323"/>
    <mergeCell ref="A363:D363"/>
    <mergeCell ref="A425:D425"/>
    <mergeCell ref="A164:D164"/>
    <mergeCell ref="A214:D214"/>
    <mergeCell ref="A219:D219"/>
    <mergeCell ref="A228:D228"/>
    <mergeCell ref="A237:D237"/>
    <mergeCell ref="A246:D246"/>
    <mergeCell ref="A95:D95"/>
    <mergeCell ref="A101:D101"/>
    <mergeCell ref="A104:D104"/>
    <mergeCell ref="A119:D119"/>
    <mergeCell ref="A132:D132"/>
    <mergeCell ref="A151:D151"/>
    <mergeCell ref="A34:D34"/>
    <mergeCell ref="A36:D36"/>
    <mergeCell ref="A46:D46"/>
    <mergeCell ref="A48:D48"/>
    <mergeCell ref="A54:D54"/>
    <mergeCell ref="A76:D76"/>
    <mergeCell ref="A10:A11"/>
    <mergeCell ref="B10:B11"/>
    <mergeCell ref="C10:C11"/>
    <mergeCell ref="A12:D12"/>
    <mergeCell ref="A27:D27"/>
    <mergeCell ref="A28:D28"/>
    <mergeCell ref="C3:D3"/>
    <mergeCell ref="B4:D4"/>
    <mergeCell ref="C5:D5"/>
    <mergeCell ref="C6:D6"/>
    <mergeCell ref="A8:D8"/>
    <mergeCell ref="A9:C9"/>
  </mergeCells>
  <printOptions/>
  <pageMargins left="0.7086614173228347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5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D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4.75390625" style="0" customWidth="1"/>
    <col min="4" max="4" width="18.125" style="0" customWidth="1"/>
  </cols>
  <sheetData>
    <row r="3" spans="2:4" ht="15">
      <c r="B3" s="70" t="s">
        <v>6</v>
      </c>
      <c r="C3" s="70" t="s">
        <v>905</v>
      </c>
      <c r="D3" s="70" t="s">
        <v>906</v>
      </c>
    </row>
    <row r="4" spans="2:4" ht="14.25">
      <c r="B4" s="68">
        <v>1</v>
      </c>
      <c r="C4" s="69" t="s">
        <v>907</v>
      </c>
      <c r="D4" s="71" t="s">
        <v>908</v>
      </c>
    </row>
    <row r="5" spans="2:4" ht="14.25">
      <c r="B5" s="68">
        <v>2</v>
      </c>
      <c r="C5" s="69" t="s">
        <v>909</v>
      </c>
      <c r="D5" s="71" t="s">
        <v>910</v>
      </c>
    </row>
    <row r="6" spans="2:4" ht="14.25">
      <c r="B6" s="68">
        <v>3</v>
      </c>
      <c r="C6" s="69" t="s">
        <v>911</v>
      </c>
      <c r="D6" s="69" t="s">
        <v>912</v>
      </c>
    </row>
    <row r="7" spans="2:4" ht="14.25">
      <c r="B7" s="68">
        <v>4</v>
      </c>
      <c r="C7" s="69" t="s">
        <v>913</v>
      </c>
      <c r="D7" s="69" t="s">
        <v>914</v>
      </c>
    </row>
    <row r="8" spans="2:4" ht="14.25">
      <c r="B8" s="68"/>
      <c r="C8" s="69"/>
      <c r="D8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Воронцов Альберт Андреевич</cp:lastModifiedBy>
  <cp:lastPrinted>2020-03-10T05:50:43Z</cp:lastPrinted>
  <dcterms:created xsi:type="dcterms:W3CDTF">2016-03-15T03:54:15Z</dcterms:created>
  <dcterms:modified xsi:type="dcterms:W3CDTF">2020-03-11T02:40:54Z</dcterms:modified>
  <cp:category/>
  <cp:version/>
  <cp:contentType/>
  <cp:contentStatus/>
</cp:coreProperties>
</file>